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upaO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010" sheetId="3" r:id="rId3"/>
    <sheet name="SO 101" sheetId="4" r:id="rId4"/>
    <sheet name="SO 102" sheetId="5" r:id="rId5"/>
    <sheet name="SO 103" sheetId="6" r:id="rId6"/>
    <sheet name="SO 801" sheetId="7" r:id="rId7"/>
    <sheet name="SO 802" sheetId="8" r:id="rId8"/>
  </sheets>
  <definedNames/>
  <calcPr/>
  <webPublishing/>
</workbook>
</file>

<file path=xl/sharedStrings.xml><?xml version="1.0" encoding="utf-8"?>
<sst xmlns="http://schemas.openxmlformats.org/spreadsheetml/2006/main" count="2984" uniqueCount="750">
  <si>
    <t>Firma: Prodin a.s.</t>
  </si>
  <si>
    <t>Rekapitulace ceny</t>
  </si>
  <si>
    <t>Stavba: MS2150 - Oprava silnice III/343 11 KAMENIČKY - CHLUMĚTÍN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</si>
  <si>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</si>
  <si>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</si>
  <si>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</si>
  <si>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</si>
  <si>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</si>
  <si>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</si>
  <si>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</si>
  <si>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</si>
  <si>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</si>
  <si>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</si>
  <si>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</si>
  <si>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</si>
  <si>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MS2150</t>
  </si>
  <si>
    <t>Oprava silnice III/343 11 KAMENIČKY - CHLUMĚTÍN</t>
  </si>
  <si>
    <t>O</t>
  </si>
  <si>
    <t>Rozpočet:</t>
  </si>
  <si>
    <t>0,00</t>
  </si>
  <si>
    <t>15,00</t>
  </si>
  <si>
    <t>21,00</t>
  </si>
  <si>
    <t>3</t>
  </si>
  <si>
    <t>2</t>
  </si>
  <si>
    <t>SO 001</t>
  </si>
  <si>
    <t>Vedlejší rozpočtové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</si>
  <si>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</si>
  <si>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</si>
  <si>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</si>
  <si>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</si>
  <si>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</si>
  <si>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</si>
  <si>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</si>
  <si>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</si>
  <si>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</si>
  <si>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</si>
  <si>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</si>
  <si>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</si>
  <si>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</si>
  <si>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</si>
  <si>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</si>
  <si>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</si>
  <si>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</si>
  <si>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</si>
  <si>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</si>
  <si>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</si>
  <si>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</si>
  <si>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</si>
  <si>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</si>
  <si>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</si>
  <si>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</si>
  <si>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Kontrolní vývrty</t>
  </si>
  <si>
    <t>VV</t>
  </si>
  <si>
    <t>12=12,000 [A]</t>
  </si>
  <si>
    <t>TS</t>
  </si>
  <si>
    <t>zahrnuje veškeré náklady spojené s objednatelem požadovanými zkouškami</t>
  </si>
  <si>
    <t>02610</t>
  </si>
  <si>
    <t>ZKOUŠENÍ KONSTRUKCÍ A PRACÍ ZKUŠEBNOU ZHOTOVITELE</t>
  </si>
  <si>
    <t>Zkouška hutnění zemní pláně (statická deska)</t>
  </si>
  <si>
    <t>1=1,000 [A]</t>
  </si>
  <si>
    <t>Kontrolní zkoušky - statická zatěžovací zkouška</t>
  </si>
  <si>
    <t>10=10,000 [A]</t>
  </si>
  <si>
    <t>Kontrolní zkoušky - měření rovinnatosti (planograf)</t>
  </si>
  <si>
    <t>Kontrolní zkoušky - měření protismykových vlastností</t>
  </si>
  <si>
    <t>2=2,000 [A]</t>
  </si>
  <si>
    <t>Stanovení receptury ne základě posouzení materiálů ze sond</t>
  </si>
  <si>
    <t>7</t>
  </si>
  <si>
    <t>Provedení laboratorního ověření stanovené receptury recyklace na odebraných vzorcích z trasy.</t>
  </si>
  <si>
    <t>8</t>
  </si>
  <si>
    <t>02730</t>
  </si>
  <si>
    <t>POMOC PRÁCE ZŘÍZ NEBO ZAJIŠŤ OCHRANU INŽENÝRSKÝCH SÍTÍ</t>
  </si>
  <si>
    <t>Kopané sondy pro ověření sítí</t>
  </si>
  <si>
    <t>3=3,000 [A]</t>
  </si>
  <si>
    <t>zahrnuje veškeré náklady spojené s objednatelem požadovanými zařízeními</t>
  </si>
  <si>
    <t>029113</t>
  </si>
  <si>
    <t>OSTATNÍ POŽADAVKY - GEODETICKÉ ZAMĚŘENÍ - CELKY</t>
  </si>
  <si>
    <t>Geodetické práce před výstavbou - vytyčení stavby</t>
  </si>
  <si>
    <t>zahrnuje veškeré náklady spojené s objednatelem požadovanými pracemi</t>
  </si>
  <si>
    <t>Geodetické práce po výstavbě - zaměření skutečného provedení</t>
  </si>
  <si>
    <t>11</t>
  </si>
  <si>
    <t>02944</t>
  </si>
  <si>
    <t>OSTAT POŽADAVKY - DOKUMENTACE SKUTEČ PROVEDENÍ V DIGIT FORMĚ</t>
  </si>
  <si>
    <t>Dokumentace skutečného provedení stavby  v 6-ti vyhotoveních v tištěné podobě a 6x v digitální podobě ve formátu *Pdf na CD</t>
  </si>
  <si>
    <t>12</t>
  </si>
  <si>
    <t>02946</t>
  </si>
  <si>
    <t>OSTAT POŽADAVKY - FOTODOKUMENTACE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</si>
  <si>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</si>
  <si>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13</t>
  </si>
  <si>
    <t>02960</t>
  </si>
  <si>
    <t>OSTATNÍ POŽADAVKY - ODBORNÝ DOZOR</t>
  </si>
  <si>
    <t>Činnost koordinátora BOZP při realizaci stavby, v.č.vypracování zprávy ( v 5ti vyhotovení) pro účely inspektorátu BOZP a podání ohlášení na inspektorát BOZP</t>
  </si>
  <si>
    <t>zahrnuje veškeré náklady spojené s objednatelem požadovaným dozorem</t>
  </si>
  <si>
    <t>14</t>
  </si>
  <si>
    <t>029611</t>
  </si>
  <si>
    <t>HOD</t>
  </si>
  <si>
    <t>Zástupce CHKO a AOPK  
Biolog za účelem zmapování chráněných rostlin</t>
  </si>
  <si>
    <t>2*2=4,000 [A]</t>
  </si>
  <si>
    <t>15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</si>
  <si>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</si>
  <si>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</si>
  <si>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</si>
  <si>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010</t>
  </si>
  <si>
    <t>Zabezpečení staveniště – DIO</t>
  </si>
  <si>
    <t>03720</t>
  </si>
  <si>
    <t>POMOC PRÁCE ZAJIŠŤ NEBO ZŘÍZ REGULACI A OCHRANU DOPRAVY</t>
  </si>
  <si>
    <t>Zajištění povolení zvláštního užívání a odsouhlasení návrhu DIO s dotčenými orgány státní správy</t>
  </si>
  <si>
    <t>zahrnuje objednatelem povolené náklady na požadovaná zařízení zhotovitele</t>
  </si>
  <si>
    <t>Ostatní konstrukce a práce</t>
  </si>
  <si>
    <t>914122</t>
  </si>
  <si>
    <t>DOPRAVNÍ ZNAČKY ZÁKLADNÍ VELIKOSTI OCELOVÉ FÓLIE TŘ 1 - MONTÁŽ S PŘEMÍSTĚNÍM</t>
  </si>
  <si>
    <t>KUS</t>
  </si>
  <si>
    <t>Plná uzavírka</t>
  </si>
  <si>
    <t>Plná uzavírka (15 týdnů) 
IS11c 4=4,000 [A] 
B1 + 2 x E13 - MIMO VOZIDEL STAVBY 2*3=6,000 [B] 
B20a s rychlostí 30 km/h 4=4,000 [C] 
C2b - E13 mimo voz.stavby a vozidla stavby 2*2=4,000 [D] 
C2c- E13 mimo voz.stavby a vozidla stavby 2*2=4,000 [E] 
IP10a  Slepá pozemní komunikace 4=4,000 [F] 
2x dodatková tabule se vzdáleností 2=2,000 [G] 
Částečné omezení provozu (2 týdnypro jednu etapu) - dokončovací práce, předpoklad  3 pracovní místa na délku 100 m 
A6a - zúžená vozovka 6=6,000 [H] 
A6b - zúžení vozovka z jedné strany 6=6,000 [I] 
A7a - nerovnost vozovky 6=6,000 [J] 
A8 - nebezpečí smyku 6=6,000 [K] 
A17 - odlétající štěrk 6=6,000 [L] 
A15 - práce 6=6,000 [M] 
B21a - zákaz předjíždění 6=6,000 [N] 
B20a Nejvyšší dovolená rychlost (30km/h) 6=6,000 [O] 
B26 - konec všech zákazů 6=6,000 [P] 
C4b - Přikázaný směr jízdy v pravo 6=6,000 [Q] 
E13 - dodatková tabulka 6=6,000 [R] 
Celkem: A+B+C+D+E+F+G+H+I+J+K+L+M+N+O+P+Q+R=94,000 [S]</t>
  </si>
  <si>
    <t>položka zahrnuje: 
- dopravu demontované značky z dočasné skládky 
- osazení a montáž značky na místě určeném projektem 
- nutnou opravu poškozených částí 
nezahrnuje dodávku značky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</si>
  <si>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</si>
  <si>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</si>
  <si>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</si>
  <si>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</si>
  <si>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</si>
  <si>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</si>
  <si>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Plná uzavírka (15 týdnů) 
IS11c 4=4,000 [A] 
B1 + 2 x E13 - MIMO VOZIDEL STAVBY 2*3=6,000 [B] 
B20a s rychlostí 30 km/h 4=4,000 [C] 
C2b - E13 mimo voz.stavby a vozidla stavby 2*2=4,000 [D] 
C2c- E13 mimo voz.stavby a vozidla stavby 2*2=4,000 [E] 
IP10a  Slepá pozemní komunikace 4=4,000 [F] 
2x dodatková tabule se vzdáleností 2=2,000 [G] 
Částečné omezení provozu (2 týdnypro jednu etapu) - dokončovací práce, předpoklad  3 pracovní místa na délku 100 m 
A6a - zúžená vozovka 6=6,000 [H] 
A6b - zúžení vozovka z jedné strany 6=6,000 [I] 
A7a - nerovnost vozovky 6=6,000 [J] 
A8 - nebezpečí smyku 6=6,000 [K] 
A17 - odlétající štěrk 6=6,000 [L] 
A15 - práce 6=6,000 [M] 
B21a - zákaz předjíždění 6=6,000 [N] 
B20a Nejvyšší dovolená rychlost (30km/h) 6=6,000 [O] 
B26 - konec všech zákazů 6=6,000 [P] 
C4b - Přikázaný směr jízdy v pravo 6=6,000 [Q] 
E13 - dodatková tabulka 6=6,000 [R] 
Celkem: A+B+C+D+E+F+G=28,000 [S] 
S*15*7=2 940,000 [T] 
Celkem: H+I+J+K+L+M+N+O+P+Q+R=66,000 [U] 
U*2*7=924,000 [V] 
Celkem: T+V=3 864,000 [W]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</si>
  <si>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</si>
  <si>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</si>
  <si>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</si>
  <si>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Plná uzavírka (15 týdnů) 
IS11a, cedule velká s vyznačením údajů o objížďce 2=2,000 [A]</t>
  </si>
  <si>
    <t>914423</t>
  </si>
  <si>
    <t>DOPRAVNÍ ZNAČKY 100X150CM OCELOVÉ FÓLIE TŘ 1 - DEMONTÁŽ</t>
  </si>
  <si>
    <t>914429</t>
  </si>
  <si>
    <t>DOPRAV ZNAČ 100X150CM OCEL FÓLIE TŘ 1 - NÁJEMNÉ</t>
  </si>
  <si>
    <t>Plná uzavírka (15 týdnů) 
IS11a, cedule velká s vyznačením údajů o objížďce 2=2,000 [A] 
A*15*7=210,000 [B]</t>
  </si>
  <si>
    <t>914922</t>
  </si>
  <si>
    <t>SLOUPKY A STOJKY DZ Z OCEL TRUBEK DO PATKY MONTÁŽ S PŘESUNEM</t>
  </si>
  <si>
    <t>Plná uzavírka (15 týdnů) 
IS11a, cedule velká s vyznačením údajů o objížďce 2*2=4,000 [A] 
IS11c 4=4,000 [B] 
B1 + 2 x E13 - MIMO VOZIDEL STAVBY 2=2,000 [C] 
B20a s rychlostí 30 km/h 4=4,000 [D] 
C2b - E13 mimo voz.stavby a vozidla stavby 2=2,000 [E] 
C2c- E13 mimo voz.stavby a vozidla stavby 2=2,000 [F] 
IP10a  Slepá pozemní komunikace 4=4,000 [G] 
2x dodatková tabule se vzdáleností 2=2,000 [H] 
Částečné omezení provozu (2 týdnypro jednu etapu) - dokončovací práce, předpoklad  3 pracovní místa na délku 100 m 
A6a - zúžená vozovka 6=6,000 [I] 
A6b - zúžení vozovka z jedné strany 6=6,000 [J] 
A7a - nerovnost vozovky 6=6,000 [K] 
A8 - nebezpečí smyku 6=6,000 [L] 
A17 - odlétající štěrk 6=6,000 [M] 
A15 - práce 6=6,000 [N] 
B21a - zákaz předjíždění 6=6,000 [O] 
B20a Nejvyšší dovolená rychlost (30km/h) 6=6,000 [P] 
B26 - konec všech zákazů 6=6,000 [Q] 
C4b - Přikázaný směr jízdy v pravo 6=6,000 [R] 
E13 - dodatková tabulka 6=6,000 [S] 
Celkem: A+B+C+D+E+F+G+H+I+J+K+L+M+N+O+P+Q+R+S=90,000 [T]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</si>
  <si>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</si>
  <si>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</si>
  <si>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</si>
  <si>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</si>
  <si>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</si>
  <si>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Plná uzavírka (15 týdnů) 
IS11a, cedule velká s vyznačením údajů o objížďce 2*2=4,000 [A] 
IS11c 4=4,000 [B] 
B1 + 2 x E13 - MIMO VOZIDEL STAVBY 2=2,000 [C] 
B20a s rychlostí 30 km/h 4=4,000 [D] 
C2b - E13 mimo voz.stavby a vozidla stavby 2=2,000 [E] 
C2c- E13 mimo voz.stavby a vozidla stavby 2=2,000 [F] 
IP10a  Slepá pozemní komunikace 4=4,000 [G] 
2x dodatková tabule se vzdáleností 2=2,000 [H] 
Částečné omezení provozu (2 týdnypro jednu etapu) - dokončovací práce, předpoklad  3 pracovní místa na délku 100 m 
A6a - zúžená vozovka 6=6,000 [I] 
A6b - zúžení vozovka z jedné strany 6=6,000 [J] 
A7a - nerovnost vozovky 6=6,000 [K] 
A8 - nebezpečí smyku 6=6,000 [L] 
A17 - odlétající štěrk 6=6,000 [M] 
A15 - práce 6=6,000 [N] 
B21a - zákaz předjíždění 6=6,000 [O] 
B20a Nejvyšší dovolená rychlost (30km/h) 6=6,000 [P] 
B26 - konec všech zákazů 6=6,000 [Q] 
C4b - Přikázaný směr jízdy v pravo 6=6,000 [R] 
E13 - dodatková tabulka 6=6,000 [S] 
Celkem: A+B+C+D+E+F+G+H=24,000 [T] 
T*15*7=2 520,000 [U] 
Celkem: I+J+K+L+M+N+O+P+Q+R+S=66,000 [V] 
V*2*7=924,000 [W] 
Celkem: U+W=3 444,000 [X]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</si>
  <si>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</si>
  <si>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</si>
  <si>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</si>
  <si>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Plná uzavírka (15 týdnů) 
Výstražná světla typu 1 6=6,000 [A] 
Částečné omezení provozu (2 týdnypro jednu etapu) - dokončovací práce, předpoklad  3 pracovní místa na délku 100 m 
Výstražná světla typu 1 na směrovací desku 18=18,000 [B] 
Celkem: A+B=24,000 [C]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</si>
  <si>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</si>
  <si>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</si>
  <si>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</si>
  <si>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</si>
  <si>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</si>
  <si>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</si>
  <si>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Plná uzavírka (15 týdnů) 
Výstražná světla typu 1 6=6,000 [A] 
Částečné omezení provozu (2 týdnypro jednu etapu) - dokončovací práce, předpoklad  3 pracovní místa na délku 100 m 
Výstražná světla typu 1 na směrovací desku 18=18,000 [B] 
A*15*7=630,000 [C] 
B*2*7=252,000 [D] 
Celkem: C+D=882,000 [E]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</si>
  <si>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</si>
  <si>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</si>
  <si>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</si>
  <si>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Částečné omezení provozu</t>
  </si>
  <si>
    <t>Částečné omezení provozu (2 týdnypro jednu etapu) - dokončovací práce, předpoklad  3 pracovní místa na délku 100 m 
1=1,000 [A]</t>
  </si>
  <si>
    <t>916153</t>
  </si>
  <si>
    <t>SEMAFOROVÁ PŘENOSNÁ SOUPRAVA - DEMONTÁŽ</t>
  </si>
  <si>
    <t>16</t>
  </si>
  <si>
    <t>916159</t>
  </si>
  <si>
    <t>SEMAFOROVÁ PŘENOSNÁ SOUPRAVA - NÁJEMNÉ</t>
  </si>
  <si>
    <t>Částečné omezení provozu (2 týdnypro jednu etapu) - dokončovací práce, předpoklad  3 pracovní místa na délku 100 m 
1=1,000 [A] 
A*7*2=14,000 [B]</t>
  </si>
  <si>
    <t>17</t>
  </si>
  <si>
    <t>916312</t>
  </si>
  <si>
    <t>DOPRAVNÍ ZÁBRANY Z2 S FÓLIÍ TŘ 1 - MONTÁŽ S PŘESUNEM</t>
  </si>
  <si>
    <t>Plná uzavírka (15 týdnů) 
Z2 Zábrana pro označení uzavírky 10=10,000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</si>
  <si>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</si>
  <si>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18</t>
  </si>
  <si>
    <t>916313</t>
  </si>
  <si>
    <t>DOPRAVNÍ ZÁBRANY Z2 S FÓLIÍ TŘ 1 - DEMONTÁŽ</t>
  </si>
  <si>
    <t>19</t>
  </si>
  <si>
    <t>916319</t>
  </si>
  <si>
    <t>DOPRAVNÍ ZÁBRANY Z2 - NÁJEMNÉ</t>
  </si>
  <si>
    <t>Plná uzavírka (15 týdnů) 
Z2 Zábrana pro označení uzavírky 10=10,000 [A] 
A*15*7=1 050,000 [B]</t>
  </si>
  <si>
    <t>20</t>
  </si>
  <si>
    <t>916332</t>
  </si>
  <si>
    <t>SMĚROVACÍ DESKY Z4 JEDNOSTR S FÓLIÍ TŘ 1 - MONTÁŽ S PŘESUNEM</t>
  </si>
  <si>
    <t>Částečné omezení provozu (2 týdnypro jednu etapu) - dokončovací práce, předpoklad  3 pracovní místa na délku 100 m 
Z4 60=60,000 [A]</t>
  </si>
  <si>
    <t>21</t>
  </si>
  <si>
    <t>916333</t>
  </si>
  <si>
    <t>SMĚROVACÍ DESKY Z4 JEDNOSTR S FÓLIÍ TŘ 1 - DEMONTÁŽ</t>
  </si>
  <si>
    <t>22</t>
  </si>
  <si>
    <t>916339</t>
  </si>
  <si>
    <t>SMĚROVACÍ DESKY Z4 - NÁJEMNÉ</t>
  </si>
  <si>
    <t>Částečné omezení provozu (2 týdnypro jednu etapu) - dokončovací práce, předpoklad  3 pracovní místa na délku 100 m 
Z4 60=60,000 [A] 
A*2*7=840,000 [C]</t>
  </si>
  <si>
    <t>23</t>
  </si>
  <si>
    <t>916712</t>
  </si>
  <si>
    <t>UPEVŇOVACÍ KONSTR - PODKLADNÍ DESKA POD 28KG - MONTÁŽ S PŘESUNEM</t>
  </si>
  <si>
    <t>Plná uzavírka SO 101</t>
  </si>
  <si>
    <t>Plná uzavírka (15 týdnů) 
IS11a, cedule velká s vyznačením údajů o objížďce 2*2=4,000 [A] 
IS11c 4=4,000 [B] 
B1 + 2 x E13 - MIMO VOZIDEL STAVBY 2=2,000 [C] 
B20a s rychlostí 30 km/h 4=4,000 [D] 
C2b - E13 mimo voz.stavby a vozidla stavby 2=2,000 [E] 
C2c- E13 mimo voz.stavby a vozidla stavby 2=2,000 [F] 
IP10a  Slepá pozemní komunikace 4=4,000 [G] 
2x dodatková tabule se vzdáleností 2=2,000 [H] 
Částečné omezení provozu (2 týdnypro jednu etapu) - dokončovací práce, předpoklad  3 pracovní místa na délku 100 m 
A6a - zúžená vozovka 6=6,000 [I] 
A6b - zúžení vozovka z jedné strany 6=6,000 [J] 
A7a - nerovnost vozovky 6=6,000 [K] 
A8 - nebezpečí smyku 6=6,000 [L] 
A17 - odlétající štěrk 6=6,000 [M] 
A15 - práce 6=6,000 [N] 
B21a - zákaz předjíždění 6=6,000 [O] 
B20a Nejvyšší dovolená rychlost (30km/h) 6=6,000 [P] 
B26 - konec všech zákazů 6=6,000 [Q] 
C4b - Přikázaný směr jízdy v pravo 6=6,000 [R] 
E13 - dodatková tabulka 6=6,000 [S] 
Z4 60=60,000 [T] 
Celkem: A+B+C+D+E+F+G+H+I+J+K+L+M+N+O+P+Q+R+S+T=150,000 [U]</t>
  </si>
  <si>
    <t>24</t>
  </si>
  <si>
    <t>916713</t>
  </si>
  <si>
    <t>UPEVŇOVACÍ KONSTR - PODKLADNÍ DESKA POD 28KG - DEMONTÁŽ</t>
  </si>
  <si>
    <t>25</t>
  </si>
  <si>
    <t>916719</t>
  </si>
  <si>
    <t>UPEVŇOVACÍ KONSTR - PODKLAD DESKA POD 28KG - NÁJEMNÉ</t>
  </si>
  <si>
    <t>Plná uzavírka (15 týdnů) 
IS11a, cedule velká s vyznačením údajů o objížďce 2*2=4,000 [A] 
IS11c 4=4,000 [B] 
B1 + 2 x E13 - MIMO VOZIDEL STAVBY 2=2,000 [C] 
B20a s rychlostí 30 km/h 4=4,000 [D] 
C2b - E13 mimo voz.stavby a vozidla stavby 2=2,000 [E] 
C2c- E13 mimo voz.stavby a vozidla stavby 2=2,000 [F] 
IP10a  Slepá pozemní komunikace 4=4,000 [G] 
2x dodatková tabule se vzdáleností 2=2,000 [H] 
Částečné omezení provozu (2 týdnypro jednu etapu) - dokončovací práce, předpoklad  3 pracovní místa na délku 100 m 
A6a - zúžená vozovka 6=6,000 [I] 
A6b - zúžení vozovka z jedné strany 6=6,000 [J] 
A7a - nerovnost vozovky 6=6,000 [K] 
A8 - nebezpečí smyku 6=6,000 [L] 
A17 - odlétající štěrk 6=6,000 [M] 
A15 - práce 6=6,000 [N] 
B21a - zákaz předjíždění 6=6,000 [O] 
B20a Nejvyšší dovolená rychlost (30km/h) 6=6,000 [P] 
B26 - konec všech zákazů 6=6,000 [Q] 
C4b - Přikázaný směr jízdy v pravo 6=6,000 [R] 
E13 - dodatková tabulka 6=6,000 [S] 
Z4 60=60,000 [T] 
Celkem: A+B+C+D+E+F+G+H=24,000 [U] 
U*15*7=2 520,000 [V] 
Celkem:I+J+K+L+M+N+O+P+Q+R+S+T=126,000 [W] 
W*2*7=1 764,000 [X] 
Celkem: V+X=4 284,000 [Y]</t>
  </si>
  <si>
    <t>26</t>
  </si>
  <si>
    <t>916812</t>
  </si>
  <si>
    <t>ODDĚL OPLOCENÍ S PODSTAVCI DRÁTĚNNÉ - MONTÁŽ S PŘESUNEM</t>
  </si>
  <si>
    <t>M</t>
  </si>
  <si>
    <t>Plná uzavírka (15 týdnů) 
stavební oplocení - zábrana proti pádu hlavně u prací na násyp.tělěse 
1*100=100,000 [A]</t>
  </si>
  <si>
    <t>27</t>
  </si>
  <si>
    <t>916813</t>
  </si>
  <si>
    <t>ODDĚL OPLOCENÍ S PODSTAVCI DRÁTĚNNÉ - DEMONTÁŽ</t>
  </si>
  <si>
    <t>28</t>
  </si>
  <si>
    <t>916819</t>
  </si>
  <si>
    <t>ODDĚL OPLOCENÍ S PODSTAVCI DRÁTĚNNÉ - NÁJEMNÉ</t>
  </si>
  <si>
    <t>MDEN</t>
  </si>
  <si>
    <t>Plná uzavírka (15 týdnů) 
stavební oplocení - zábrana proti pádu hlavně u prací na násyp.tělěse 
1*100=100,000 [A] 
A*15*7=10 500,000 [B]</t>
  </si>
  <si>
    <t>položka zahrnuje sazbu za pronájem zařízení. Počet měrných jednotek se určí jako součin délky zařízení a počtu dní použití.</t>
  </si>
  <si>
    <t>29</t>
  </si>
  <si>
    <t>91798R</t>
  </si>
  <si>
    <t>PŘEJEZDNÝ PLECH</t>
  </si>
  <si>
    <t>deska pro přejetí výkopu u prací na propustku v násyp.tělese - délka výkopu 11,5=11,500 [A]</t>
  </si>
  <si>
    <t>Položka zahrnuje:  
dodávku a pokládku prahů z kovu o rozměrech předepsaných zadávací dokumentací podkladní vrstvu předepsanou zadávací dokumentací</t>
  </si>
  <si>
    <t>SO 101</t>
  </si>
  <si>
    <t>SILNICE – ÚSEK KM 0,000 – 0,118</t>
  </si>
  <si>
    <t>014111</t>
  </si>
  <si>
    <t>POPLATKY ZA SKLÁDKU TYP S-IO (INERTNÍ ODPAD)</t>
  </si>
  <si>
    <t>M3</t>
  </si>
  <si>
    <t>Zemina a štěrk</t>
  </si>
  <si>
    <t>z pol. 11332 
172=172,000 [A] 
z pol. 12373 
224,956-8,8-129,36=86,796 [B] 
z pol. 12922 
204,5*0,1=20,450 [C] 
z pol. 12932 
77*0,5=38,500 [D] 
z pol. 12993 
2*0,05=0,100 [E] 
z pol. 129946 
100*0,1=10,000 [F] 
Z pol. 13273 
256,016=256,016 [G] 
Celkem: A+B+C+D+E+F=327,846 [H]</t>
  </si>
  <si>
    <t>zahrnuje veškeré poplatky provozovateli skládky související s uložením odpadu na skládce.</t>
  </si>
  <si>
    <t>014121</t>
  </si>
  <si>
    <t>POPLATKY ZA SKLÁDKU TYP S-OO (OSTATNÍ ODPAD)</t>
  </si>
  <si>
    <t>betony, šachty, obruby, potrubí</t>
  </si>
  <si>
    <t>z pol. 11352 
73*0,06=4,380 [A] 
z pol. 96687 
1*0,5=0,500 [B] 
z pol. 969246 
90*0,221=19,890 [C] 
Celkem: A+B+C=24,770 [D]</t>
  </si>
  <si>
    <t>014131</t>
  </si>
  <si>
    <t>POPLATKY ZA SKLÁDKU TYP S-NO (NEBEZPEČNÝ ODPAD)</t>
  </si>
  <si>
    <t>PM, asfalt PAU T3</t>
  </si>
  <si>
    <t>z pol. 11333 
51,524=51,524 [A]</t>
  </si>
  <si>
    <t>Zemní práce</t>
  </si>
  <si>
    <t>11318</t>
  </si>
  <si>
    <t>ODSTRANĚNÍ KRYTU ZPEVNĚNÝCH PLOCH Z DLAŽDIC</t>
  </si>
  <si>
    <t>Odměřeno ze Situací B.1.2.1 - 4 a Vzor.příč.řezy B.1.4.1  
Rozebrání st. dlažby chodníku + očištěni + odvezení na deponii 1 km Včetně lože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</si>
  <si>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</si>
  <si>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</si>
  <si>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</si>
  <si>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Odměřeno ze Situací B.1.2.1 - 4 a Vzor.příč.řezy B.1.4.1  
Odvoz naskládku zhotovitele</t>
  </si>
  <si>
    <t>Odstranění st. podkladní vrstvy chodníku - šterkodrť 
11*0,2=2,200 [A] 
Odstranění st. šterkodrti - napojení sjezdů 
(22+22)*0,2=8,800 [B] 
Štěrkodrt tl 250 mm 
0,25*644=161,000 [C] 
Celkem: A+B+C=172,000 [D]</t>
  </si>
  <si>
    <t>11333</t>
  </si>
  <si>
    <t>ODSTRANĚNÍ PODKLADU ZPEVNĚNÝCH PLOCH S ASFALT POJIVEM</t>
  </si>
  <si>
    <t>Odměřeno ze Situací B.1.2.1 - 4 a Vzor.příč.řezy B.1.4.1  
Penetrační makadam tl.80 mm  
Odvoz na skládku zhotovitele</t>
  </si>
  <si>
    <t>0,08*644=51,520 [A]</t>
  </si>
  <si>
    <t>11352</t>
  </si>
  <si>
    <t>ODSTRANĚNÍ CHODNÍKOVÝCH A SILNIČNÍCH OBRUBNÍKŮ BETONOVÝCH</t>
  </si>
  <si>
    <t>Vybourání sil. obruby 
65+8=73,000 [A]</t>
  </si>
  <si>
    <t>11372</t>
  </si>
  <si>
    <t>FRÉZOVÁNÍ ZPEVNĚNÝCH PLOCH ASFALTOVÝCH</t>
  </si>
  <si>
    <t>Odměřeno ze Situací B.1.2.1 - 4 a Vzor.příč.řezy B.1.4.1  
Odvoz na cestmistrovství v Hlinsku</t>
  </si>
  <si>
    <t>frézování - Asfalt ACO 11 Tl. 40 mm 
5,5*11*0,04=2,420 [A] 
frézování - Asfalt ACO 16 Tl. 60 mm 
4,9*9,0*0,06=2,646 [B] 
Celkem: A+B=5,066 [C]</t>
  </si>
  <si>
    <t>113764</t>
  </si>
  <si>
    <t>FRÉZOVÁNÍ DRÁŽKY PRŮŘEZU DO 400MM2 V ASFALTOVÉ VOZOVCE</t>
  </si>
  <si>
    <t>Odměřeno ze Situací B.1.2.1 - 4 a Vzor.příč.řezy B.1.4.1</t>
  </si>
  <si>
    <t>řezaná spára v silnici 3 do tl.40 mm 
15=15,000 [A] 
řezaná spára v silnici  do tl. 100 mm 
2*10,00=20,000 [B] 
Celkem: A+B=35,000 [C]</t>
  </si>
  <si>
    <t>Položka zahrnuje veškerou manipulaci s vybouranou sutí a s vybouranými hmotami vč. uložení na skládku.</t>
  </si>
  <si>
    <t>12373</t>
  </si>
  <si>
    <t>ODKOP PRO SPOD STAVBU SILNIC A ŽELEZNIC TŘ. I</t>
  </si>
  <si>
    <t>odkop pro novou konstrukci vozovky tl. 150 mm  
0,15*644=96,600 [A] 
Odkopy v krajích pro novou konstrukci včetně odkopu pro krajnici 
(667-644)*0,50 + (118*0,75*0,60)=64,600 [B] 
Odkop pro sanaci aktivní zóny - 33% z plochy po dosuhlasení na KD TDI a investorem stavby 
644*0,3*0,33=63,756 [C] 
Celkem: A+B+C=224,956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</si>
  <si>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</si>
  <si>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12922</t>
  </si>
  <si>
    <t>ČIŠTĚNÍ KRAJNIC OD NÁNOSU TL. DO 100MM</t>
  </si>
  <si>
    <t>M2</t>
  </si>
  <si>
    <t>Odstranění nánosů z krajnic – drn. tl.100 mm na 1,00 m šířky  
(45+120+36+3,50)*1,0=204,500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</si>
  <si>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</si>
  <si>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</si>
  <si>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</si>
  <si>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Odečteno z výkresu D.1.1.2-A.1 - Situace SO 101 , D.1.1.2-C.1  - Vzor.příč.řezy   
Odvoz naskládku zhotovitele</t>
  </si>
  <si>
    <t>9,0+ 6,0+44+18=77,000 [A]</t>
  </si>
  <si>
    <t>12993</t>
  </si>
  <si>
    <t>ČIŠTĚNÍ POTRUBÍ DN DO 200MM</t>
  </si>
  <si>
    <t>pročištění stáv. přípojek tlakovou vodou pro napojení 
2=2,000 [A]</t>
  </si>
  <si>
    <t>129946</t>
  </si>
  <si>
    <t>ČIŠTĚNÍ POTRUBÍ DN DO 400MM</t>
  </si>
  <si>
    <t>PODÉLNÉ PROPUSTKY 
Pročištění stáv. propustků nebo dešťové kanalizace tlakovou vodou 
prop.čp. 57- km 0,028 -  silně zanešen 
10=10,000 [A] 
Pročištění stávajícího zatrubnění DN 400 
90=90,000 [B] 
Celkem: A+B=100,000 [C]</t>
  </si>
  <si>
    <t>13273</t>
  </si>
  <si>
    <t>HLOUBENÍ RÝH ŠÍŘ DO 2M PAŽ I NEPAŽ TŘ. I</t>
  </si>
  <si>
    <t>Rýha pro vybourání st. zatrubnění DN 400 - v rostlém terénu  hl. do 2,00 m 
72*1,0*2,0=144,000 [A] 
Rýha pro vybourání st. zatrubnění DN 400 - v místech sjezdů hl. do 2,00 m 
18*1,0*2,0=36,000 [B] 
Výkop rýhy pro osazení trouby PVC DN 200, hl. do 1,0 m 
14*0,8*1,0=11,200 [C] 
Rýha pro drenážku 
120*0,40*0,50=24,000 [D] 
výkop pro vpust (UV2) 
1,0*1,70=1,700 [E] 
Rýha pro napojení vpustí pro UV2 - dn 200 (do hl.2,0 m) 
2,0*0,8*2,0=3,200 [F] 
Rýha pro osazení sil. obruby 
(99,5 +38+8)*0,40*0,30=17,460 [G] 
výkop pro vtokovou jímku v km 0,007 
1,20*0,6*0,6=0,432 [H] 
Výkop pro šikmé čelo v km 0,007 
Výkop pro zajišťovací práh                                                                                      
(0,3*0,65*1,5)=0,293 [I] 
Výkop pro odláždění čela lom. kamenem 
1,375*0,3=0,413 [J] 
KM 0,007  - TROUBA + VTOKOVÉ ŠIKMÉ ČELO + VTOKOVÁ JÍMKA 
Výkop pro zajišťovací práh                                                                                      
(0,3*0,65*1,5)=0,293 [K] 
KM 0,156 78  - VTOKOVÉ ŠIKMÉ ČELO + VTOKOVÁ JÍMKA U NEZBYTNÉ ÚPRAVY TROUBY DN 400 
Výkop pro zajišťovací práh                                                                                      
(1,5*0,5*0,3)=0,225 [L] 
chránička SDĚLOVACÍ (krabice s výkem půlená) 
35*0,6*0,8=16,800 [M] 
Celkem: A+B+C+D+E+F+G+H+I+J+K+L+M=256,016 [N]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</si>
  <si>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</si>
  <si>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17310</t>
  </si>
  <si>
    <t>ZEMNÍ KRAJNICE A DOSYPÁVKY SE ZHUTNĚNÍM</t>
  </si>
  <si>
    <t>Únosný podklad pod krajnice - nenamrzavý hutněný materiál</t>
  </si>
  <si>
    <t>110*0,20*0,40=8,800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</si>
  <si>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</si>
  <si>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</si>
  <si>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</si>
  <si>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NEZBYTNÁ ÚPRAVA NA STÁVAJÍCÍM ZATRUBNĚNÍ DN 400 
Hutněný zásyp(v místě sjezdů) I=0,8 až 0,9, zhutněný na min. 98% hutněno po 150 mm 
(30*1,60*0,90)- (30*0,8*0,9)=21,600 [A] 
Hutněný zásyp(v místě sjezdů) I=0,8 až 0,9, zhutněný na min. 98% hutněno po 300 mm 
(30*(1,60)*0,70)=33,600 [B] 
Zásyp rýhy vhodnou zeminou v zelení - nehutněno, zemina vhodná do zásypů 
(60*1,60*0,70)=67,200 [C] 
KM 0,007  - TROUBA + VTOKOVÉ ŠIKMÉ ČELO + VTOKOVÁ JÍMKA 
Zásyp rýhy - hutněný 
(14*0,60*0,40)=3,360 [D] 
Obsypání čel objektů 
1,5*1,00*1,20=1,800 [E] 
KM 0,156 78  - VTOKOVÉ ŠIKMÉ ČELO + VTOKOVÁ JÍMKA U NEZBYTNÉ ÚPRAVY TROUBY DN 400 
Obsypání čel objektů 
1,5*1,00*1,20=1,800 [F] 
Celkem: A+B+C+D+E+F=129,360 [G]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</si>
  <si>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</si>
  <si>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</si>
  <si>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</si>
  <si>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Odečteno z výkresu D.1.1.2-A.1 - Situace SO 101 , D.1.1.2-C.1  - Vzor.příč.řezy</t>
  </si>
  <si>
    <t>Vozovka 
737,80=737,800 [A] 
Krajnice 
55,00=55,000 [B] 
Protažení štěrkového žebra 
53,00=53,000 [C] 
chodník 
25,20=25,200 [D] 
sjezd 
41,00=41,000 [E] 
pod sil. obruby 
58,20=58,200 [F] 
opod chod. obruby 
2,40=2,400 [G] 
Celkem: A+B+C+D+E+F+G=972,600 [H]</t>
  </si>
  <si>
    <t>položka zahrnuje úpravu pláně včetně vyrovnání výškových rozdílů. Míru zhutnění určuje projekt.</t>
  </si>
  <si>
    <t>18481</t>
  </si>
  <si>
    <t>OCHRANA STROMŮ BEDNĚNÍM</t>
  </si>
  <si>
    <t>4*1,5*2=12,000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</si>
  <si>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</si>
  <si>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</si>
  <si>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21197</t>
  </si>
  <si>
    <t>OPLÁŠTĚNÍ ODVODŇOVACÍCH ŽEBER Z GEOTEXTILIE</t>
  </si>
  <si>
    <t>ofiltrační geotextílie 
(0,50+0,30+0,50+0,50+0,50)*120=276,000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</si>
  <si>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</si>
  <si>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</si>
  <si>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</si>
  <si>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odečteno z výkresu D.1.1.2-A.1 - Situace SO 101 , D.1.1.2-C.1  - Vzor.příč.řezy  
- obsyp ŠD fr.16/32   
- drenážní trouba DN160   
- podsyp ze štěrkopísku tl.100 mm</t>
  </si>
  <si>
    <t>29+37+32+22=120,000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</si>
  <si>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</si>
  <si>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21452</t>
  </si>
  <si>
    <t>SANAČNÍ VRSTVY Z KAMENIVA DRCENÉHO</t>
  </si>
  <si>
    <t>Odměřeno ze Situací B.1.2.1 - 4 a Vzor.příč.řezy B.1.4.1  
Odsouhlasení na KD po schválení TDI  a investora stavby</t>
  </si>
  <si>
    <t>HDK 63/125 tl. 200 mm - zamáčknuto do rostlého terénu tl. cca 200 mm 
((667*0,33)+(118*0,75*0,33))*0,20=49,863 [A]</t>
  </si>
  <si>
    <t>položka zahrnuje dodávku předepsaného kameniva, mimostaveništní a vnitrostaveništní dopravu a jeho uložení 
není-li v zadávací dokumentaci uvedeno jinak, jedná se o nakupovaný materiál</t>
  </si>
  <si>
    <t>Odměřeno ze Situací B.1.2.1 - 4 a Vzor.příč.řezy B.1.4.1  
Odsouhlasení na KD po schválení TDI  a investora stavby   
Sanace aktivní zóny zem. pláně - zahutněno do HDK</t>
  </si>
  <si>
    <t>Štěrkodrtť ŠD(A) fr.0-63 tl. 300 mm  
((667*0,33)+(118*0,75*0,33))*0,3=74,795 [A]</t>
  </si>
  <si>
    <t>21461C</t>
  </si>
  <si>
    <t>SEPARAČNÍ GEOTEXTILIE DO 300G/M2</t>
  </si>
  <si>
    <t>Separační netkaná geotextílie 300 g/m2 CBR 3 
737,8=737,800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</si>
  <si>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</si>
  <si>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272325</t>
  </si>
  <si>
    <t>ZÁKLADY ZE ŽELEZOBETONU DO C30/37</t>
  </si>
  <si>
    <t>odečteno z výkresu D.1.1.2-A.1 - Situace SO 101 , D.1.1.2-C.1  - Vzor.příč.řezy</t>
  </si>
  <si>
    <t>KM 0,007  - TROUBA + VTOKOVÉ ŠIKMÉ ČELO + VTOKOVÁ JÍMKA 
Základové pasy, prahy, věnce a ostruhy z betonu prostého C 30/37 XF4, XD3 - zajiš´tovací práh pod čela podélných propustků 
1,50*0,5*0,3=0,225 [A] 
KM 0,156 78  - VTOKOVÉ ŠIKMÉ ČELO + VTOKOVÁ JÍMKA U NEZBYTNÉ ÚPRAVY TROUBY DN 400 
Základové pasy, prahy, věnce a ostruhy z betonu prostého C 30/37 XF4, XD3 - zajiš´tovací práh pod čela podélných propustků 
1,50*0,5*0,3=0,225 [B] 
Celkem: A+B=0,450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</si>
  <si>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</si>
  <si>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Svislé konstrukce</t>
  </si>
  <si>
    <t>353366</t>
  </si>
  <si>
    <t>VÝZTUŽ ZDIVA STOK Z KARI SÍTÍ</t>
  </si>
  <si>
    <t>T</t>
  </si>
  <si>
    <t>NEZBYTNÁ ÚPRAVA NA STÁVAJÍCÍM ZATRUBNĚNÍ DN 400 
Výztuž do obetonování - kari sít R8 100/100  
30*2,0*0,15*0,08=0,720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</si>
  <si>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</si>
  <si>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Vodorovné konstrukce</t>
  </si>
  <si>
    <t>451312</t>
  </si>
  <si>
    <t>PODKLADNÍ A VÝPLŇOVÉ VRSTVY Z PROSTÉHO BETONU C12/15</t>
  </si>
  <si>
    <t>NEZBYTNÁ ÚPRAVA NA STÁVAJÍCÍM ZATRUBNĚNÍ DN 400 
Podkladní beton C12/15, X0 
(90,0*1,0*0,10)=9,000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</si>
  <si>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</si>
  <si>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451315</t>
  </si>
  <si>
    <t>PODKLADNÍ A VÝPLŇOVÉ VRSTVY Z PROSTÉHO BETONU C30/37</t>
  </si>
  <si>
    <t>NEZBYTNÁ ÚPRAVA NA STÁVAJÍCÍM ZATRUBNĚNÍ DN 400 
Betonové lůžko C30/37, XC3, XA1,XF4 
(90,0*1,0*0,15)=13,500 [A] 
obet.lože tl.100 mm bet.C30/37 - XF4, XD3 
1,5*1,0*0,1=0,150 [B] 
ODLÁŽDĚNÍ DNA A SVAHŮ PŘÍKOPU V DÉLCE 1,80 M 
obet.lože tl.100 mm bet.C30/37 - XF4, XD3 
2,10*0,10 =0,210 [C] 
KM 0,156 78  - VTOKOVÉ ŠIKMÉ ČELO + VTOKOVÁ JÍMKA U NEZBYTNÉ ÚPRAVY TROUBY DN 400 
bet.lože tl.100 mm bet.C30/37 - XF4, XD3 
1,5*1,0*0,1=0,150 [D] 
ODLÁŽDĚNÍ DNA A SVAHŮ PŘÍKOPU V DÉLCE 1,80 M 
obet.lože tl.100 mm bet.C30/37 - XF4, XD3 
2,20*0,10=0,220 [E] 
Celkem: A+B+C+D+E=14,230 [F]</t>
  </si>
  <si>
    <t>45152</t>
  </si>
  <si>
    <t>PODKLADNÍ A VÝPLŇOVÉ VRSTVY Z KAMENIVA DRCENÉHO</t>
  </si>
  <si>
    <t>SJEZDY 
Podsyp pod obruby 
Štěrkodrtť ŠD(A) fr.0-63 tl. 150 mm 
145,5*0,40*0,15=8,730 [A] 
CHODNÍK 
Podsyp pod chod. obruby 
Štěrkodrtť ŠD(A) fr.0-63 tl.100 mm 
8,0*0,30*0,1=0,240 [B] 
Celkem: A+B=8,970 [C]</t>
  </si>
  <si>
    <t>30</t>
  </si>
  <si>
    <t>45157</t>
  </si>
  <si>
    <t>PODKLADNÍ A VÝPLŇOVÉ VRSTVY Z KAMENIVA TĚŽENÉHO</t>
  </si>
  <si>
    <t>NEZBYTNÁ ÚPRAVA NA STÁVAJÍCÍM ZATRUBNĚNÍ DN 400 
Štěrkopískový obsyp trouby v zelení 0,300 mm nad troubu - nehutněno, zemina vhodná do obsypů 
(60*1,60*0,90) - (60*0,3*0,3*3,14)=69,444 [A] 
KM 0,007  - TROUBA + VTOKOVÉ ŠIKMÉ ČELO + VTOKOVÁ JÍMKA 
Štěrkopískové lože tl. 150 mm 
(14*0,60*0,15)=1,260 [B] 
Štěrkopískový osyp trouby v zelení 0,300 mm nad troubu - hutněný, zemina vhodná do obsypů 
(14*0,60*0,60) - (14*0,1*0,1*3,14)=4,600 [C] 
Podklad nebo podsyp ze štěrkopísku ŠP tl 150 mm fr. 0-22 - pod čela a trouby propustků pod zaj. prahy čel. proup. 
(0,15*1,5*0,3)=0,068 [D] 
KM 0,156 78  - VTOKOVÉ ŠIKMÉ ČELO + VTOKOVÁ JÍMKA U NEZBYTNÉ ÚPRAVY TROUBY DN 400 
Podklad nebo podsyp ze štěrkopísku ŠP tl 150 mm fr. 0-22 - pod čela a trouby propustků pod zaj. prahy čel. proup. 
(1,5*0,3*0,15)=0,068 [E] 
Celkem: A+B+C+D+E=75,440 [F]</t>
  </si>
  <si>
    <t>31</t>
  </si>
  <si>
    <t>465512</t>
  </si>
  <si>
    <t>DLAŽBY Z LOMOVÉHO KAMENE NA MC</t>
  </si>
  <si>
    <t>KM 0,007  - TROUBA + VTOKOVÉ ŠIKMÉ ČELO + VTOKOVÁ JÍMKA 
Dlažba z lomového kamene TL.200 mm do bet. lože tl. 100 mm - s vyspárováním pro hráze - svahová čela propustků 
(1,50*1,0) - (3,14*0,2*0,2)=1,374 [A] 
ODLÁŽDĚNÍ DNA A SVAHŮ PŘÍKOPU V DÉLCE 1,80 M 
Dlažba z lomového kamene TL.200 mm do bet. lože tl. 100 mm - s vyspárováním pro hráze - svahová čela propustků 
0,8*(0,50+0,50)+1,00*(0,50+0,30+0,50)=2,100 [B] 
KM 0,156 78  - VTOKOVÉ ŠIKMÉ ČELO + VTOKOVÁ JÍMKA U NEZBYTNÉ ÚPRAVY TROUBY DN 400 
Dlažba z lomového kamene TL.200 mm do bet. lože tl. 100 mm - s vyspárováním pro hráze - svahová čela propustků 
((1,50*1,0) - (3,14*0,2*0,2))=1,374 [C] 
Dlažba z lomového kamene TL.200 mm do bet. lože tl. 100 mm - s vyspárováním pro hráze - svahová čela propustků 
0,8*(0,50+0,50)+1,00*(0,50+0,40+0,50)=2,200 [D] 
Celkem: A+B+C+D=7,048 [E]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</si>
  <si>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</si>
  <si>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32</t>
  </si>
  <si>
    <t>467315</t>
  </si>
  <si>
    <t>STUPNĚ A PRAHY VODNÍCH KORYT Z PROSTÉHO BETONU C30/37</t>
  </si>
  <si>
    <t>KM 0,007  - TROUBA + VTOKOVÉ ŠIKMÉ ČELO + VTOKOVÁ JÍMKA 
ODLÁŽDĚNÍ DNA A SVAHŮ PŘÍKOPU V DÉLCE 1,80 M 
Zajišťovací práh z betonu prostého C30/37 - XF3,XC4 
1,30 *0,30*0,50=0,195 [A] 
KM 0,156 78  - VTOKOVÉ ŠIKMÉ ČELO + VTOKOVÁ JÍMKA U NEZBYTNÉ ÚPRAVY TROUBY DN 400 
ODLÁŽDĚNÍ DNA A SVAHŮ PŘÍKOPU V DÉLCE 1,80 M 
Zajišťovací práh z betonu prostého C30/37 - XF3,XC4 
1,30 *0,30*0,50=0,195 [B] 
Celkem: A+B=0,390 [C]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</si>
  <si>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</si>
  <si>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Komunikace</t>
  </si>
  <si>
    <t>33</t>
  </si>
  <si>
    <t>56310</t>
  </si>
  <si>
    <t>VOZOVKOVÉ VRSTVY Z MECHANICKY ZPEVNĚNÉHO KAMENIVA</t>
  </si>
  <si>
    <t>Mechanicky zpevněné kamenivo  MZK tl. 180 mm 
(667 + 118*0,40)=714,200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</si>
  <si>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</si>
  <si>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34</t>
  </si>
  <si>
    <t>56330</t>
  </si>
  <si>
    <t>VOZOVKOVÉ VRSTVY ZE ŠTĚRKODRTI</t>
  </si>
  <si>
    <t>Štěrkodrtť ŠD(A) fr.0-63 tl. 200 mm 
(667+118*0,60)*0,2=147,560 [A] 
Protažení štěrkového žebra pro odvodnění zem. pláně  
Štěrkodrtť ŠD(A) fr.0-63 tl. 150 mm 
106*0,50*0,15=7,950 [B] 
SJEZDY 
Štěrkodrtť ŠD(A) fr.0-63 tl. 200 mm 
(19+22)*0,2=8,200 [C] 
CHODNÍK 
Štěrkodrtť ŠD(A) fr.0-63 tl.200 mm 
25,2*0,2=5,040 [D] 
Celkem: A+B+C+D=168,750 [E]</t>
  </si>
  <si>
    <t>35</t>
  </si>
  <si>
    <t>56933</t>
  </si>
  <si>
    <t>ZPEVNĚNÍ KRAJNIC ZE ŠTĚRKODRTI TL. DO 150MM</t>
  </si>
  <si>
    <t>Štěrkodrť frakce 0-22</t>
  </si>
  <si>
    <t>- dodání kameniva předepsané kvality a zrnitosti 
- rozprostření a zhutnění vrstvy v předepsané tloušťce 
- zřízení vrstvy bez rozlišení šířky, pokládání vrstvy po etapách</t>
  </si>
  <si>
    <t>36</t>
  </si>
  <si>
    <t>572111</t>
  </si>
  <si>
    <t>INFILTRAČNÍ POSTŘIK ASFALTOVÝ DO 0,5KG/M2</t>
  </si>
  <si>
    <t>Infiltrační postřik v množství 0,5 kg/m2 
695,8=695,800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</si>
  <si>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</si>
  <si>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37</t>
  </si>
  <si>
    <t>572221</t>
  </si>
  <si>
    <t>SPOJOVACÍ POSTŘIK Z ASFALTU DO 1,0KG/M2</t>
  </si>
  <si>
    <t>Spojovací postřik v množství 0,7 kg/m2  
667+38=705,000 [A]</t>
  </si>
  <si>
    <t>38</t>
  </si>
  <si>
    <t>574A34</t>
  </si>
  <si>
    <t>ASFALTOVÝ BETON PRO OBRUSNÉ VRSTVY ACO 11+, 11S TL. 40MM</t>
  </si>
  <si>
    <t>Asfaltový beton ACO 11+ tl. 40 mm 
667+38=705,000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</si>
  <si>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</si>
  <si>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39</t>
  </si>
  <si>
    <t>574C56</t>
  </si>
  <si>
    <t>R</t>
  </si>
  <si>
    <t>ASFALTOVÝ BETON PRO LOŽNÍ VRSTVY ACL 16+, 16S TL. 60MM</t>
  </si>
  <si>
    <t>Odměřeno ze Situací B.1.2.1 - 4 a Vzor.příč.řezy B.1.4.1 
dle TP 148: 2009  
pojivo vysoce viskózní asfalt modifikovaný pryžovým granulátem. Obsah pryžového granulátu v rozmezí 15 - 25 %, viskozita 1,5 – 4,0 při 175 C. Dle tabulky 3 – podle 4.4.1</t>
  </si>
  <si>
    <t>Asfaltový beton ACL 16+, CRmB tl. 60 mm 
(667 + (118*0,10) + 17)=695,800 [A]</t>
  </si>
  <si>
    <t>40</t>
  </si>
  <si>
    <t>58261A</t>
  </si>
  <si>
    <t>KRYTY Z BETON DLAŽDIC SE ZÁMKEM BAREV RELIÉF TL 60MM DO LOŽE Z KAM</t>
  </si>
  <si>
    <t>Varovné pásy - Dlažba betonová parketa(200x100x60mm) - hmatná - červená 
2,20+1,40=3,600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</si>
  <si>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</si>
  <si>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41</t>
  </si>
  <si>
    <t>587206</t>
  </si>
  <si>
    <t>PŘEDLÁŽDĚNÍ KRYTU Z BETONOVÝCH DLAŽDIC SE ZÁMKEM</t>
  </si>
  <si>
    <t>Rozebrání st. dlažby chodníku + očištěni + odvezení na deponii 1 km Včetně lože 
(11+0,40*13+0,60*15,00)-2,2-1,4=21,600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</si>
  <si>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</si>
  <si>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Přidružená stavební výroba</t>
  </si>
  <si>
    <t>42</t>
  </si>
  <si>
    <t>702232</t>
  </si>
  <si>
    <t>KABELOVÁ CHRÁNIČKA ZEMNÍ DĚLENÁ DN PŘES 100 DO 200 MM</t>
  </si>
  <si>
    <t>odečteno z výkresu C 2 – Koordinační sit. výkres</t>
  </si>
  <si>
    <t>chránička SDĚLOVACÍ (krabice s výkem půlená) 
35=35,000 [A]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</si>
  <si>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</si>
  <si>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Potrubí</t>
  </si>
  <si>
    <t>43</t>
  </si>
  <si>
    <t>81446</t>
  </si>
  <si>
    <t>POTRUBÍ Z TRUB BETONOVÝCH DN DO 400MM</t>
  </si>
  <si>
    <t>NEZBYTNÁ ÚPRAVA NA STÁVAJÍCÍM ZATRUBNĚNÍ DN 400 
Betonová trouba  hrdlová DN 400 
90=90,000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</si>
  <si>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</si>
  <si>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44</t>
  </si>
  <si>
    <t>87434</t>
  </si>
  <si>
    <t>POTRUBÍ Z TRUB PLASTOVÝCH ODPADNÍCH DN DO 200MM</t>
  </si>
  <si>
    <t>Přípojka vysokopevnostní DN 200 SN 10 
2=2,000 [A] 
KM 0,007  - TROUBA + VTOKOVÉ ŠIKMÉ ČELO + VTOKOVÁ JÍMKA 
Trouba PVC DN 200 SN 8 
14=14,000 [B] 
Celkem: A+B=16,000 [C]</t>
  </si>
  <si>
    <t>45</t>
  </si>
  <si>
    <t>89712</t>
  </si>
  <si>
    <t>VPUSŤ KANALIZAČNÍ ULIČNÍ KOMPLETNÍ Z BETONOVÝCH DÍLCŮ</t>
  </si>
  <si>
    <t>UV1 + UV2 
1+1=2,000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</si>
  <si>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</si>
  <si>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46</t>
  </si>
  <si>
    <t>89911F</t>
  </si>
  <si>
    <t>LITINOVÝ POKLOP C250</t>
  </si>
  <si>
    <t>kulaté - v chodníku - celolitinové bez odvětrání , samonivelační prum. 600 mm 
1=1,000 [A]</t>
  </si>
  <si>
    <t>Položka zahrnuje dodávku a osazení předepsané mříže včetně rámu</t>
  </si>
  <si>
    <t>47</t>
  </si>
  <si>
    <t>89911G</t>
  </si>
  <si>
    <t>LITINOVÝ POKLOP D400</t>
  </si>
  <si>
    <t>kulaté celolitinové bez odvětrání, s tlumící vložkou, samonivelační prum. 600 mm, D400 
3=3,000 [A]</t>
  </si>
  <si>
    <t>48</t>
  </si>
  <si>
    <t>899122</t>
  </si>
  <si>
    <t>MŘÍŽE LITINOVÉ SAMOSTATNÉ</t>
  </si>
  <si>
    <t>Výměna stávající mříže cca v km 0,065 
Litinová mříž (rozměry po ověření na stavbě) včetně dodávky, demontáže stávající  a montáže nové 
1=1,000 [A]</t>
  </si>
  <si>
    <t>49</t>
  </si>
  <si>
    <t>89913</t>
  </si>
  <si>
    <t>KRYCÍ HRNCE SAMOSTATNÉ</t>
  </si>
  <si>
    <t>nákup nových krycích hrnců- hydrantový 
1=1,000 [A] 
nákup nových krycích hrnců - vodovodní 
1=1,000 [B] 
Celkem: A+B=2,000 [C]</t>
  </si>
  <si>
    <t>Položka zahrnuje dodávku a osazení předepsané hrnce mříže včetně rámu</t>
  </si>
  <si>
    <t>50</t>
  </si>
  <si>
    <t>89921</t>
  </si>
  <si>
    <t>VÝŠKOVÁ ÚPRAVA POKLOPŮ</t>
  </si>
  <si>
    <t>šachty kanalizace - hlavní řad 
4=4,000 [A]</t>
  </si>
  <si>
    <t>- položka výškové úpravy zahrnuje všechny nutné práce a materiály pro zvýšení nebo snížení zařízení (včetně nutné úpravy stávajícího povrchu vozovky nebo chodníku).</t>
  </si>
  <si>
    <t>51</t>
  </si>
  <si>
    <t>89923</t>
  </si>
  <si>
    <t>VÝŠKOVÁ ÚPRAVA KRYCÍCH HRNCŮ</t>
  </si>
  <si>
    <t>Odečteno z výkresu B.1.2.1-1 – Situace 1</t>
  </si>
  <si>
    <t>Krycí hrnce - hydrantů 
1=1,000 [A] 
Krycí hrnce šoupat vodovodních 
1=1,000 [B] 
Celkem: A+B=2,000 [C]</t>
  </si>
  <si>
    <t>52</t>
  </si>
  <si>
    <t>89946</t>
  </si>
  <si>
    <t>VÝŘEZ, VÝSEK, ÚTES NA POTRUBÍ DN DO 400MM</t>
  </si>
  <si>
    <t>Napojení drenáží do bet. trouby + utěsnění 
4=4,000 [A] 
Přípojka UV 2 
1=1,000 [B] 
KM 0,007  - TROUBA + VTOKOVÉ ŠIKMÉ ČELO + VTOKOVÁ JÍMKA 
1=1,000 [C] 
Celkem: A+B+C=6,000 [D]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</si>
  <si>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</si>
  <si>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53</t>
  </si>
  <si>
    <t>899525</t>
  </si>
  <si>
    <t>OBETONOVÁNÍ POTRUBÍ Z PROSTÉHO BETONU DO C30/37</t>
  </si>
  <si>
    <t>Obetonování trouby betonem tl. 150 mm - v místě sjezdů - Beton C30/37, XC3, XA1,XF4 
30*2,0*0,15=9,000 [A]</t>
  </si>
  <si>
    <t>54</t>
  </si>
  <si>
    <t>899662</t>
  </si>
  <si>
    <t>ZKOUŠKA VODOTĚSNOSTI POTRUBÍ DN DO 400MM</t>
  </si>
  <si>
    <t>NEZBYTNÁ ÚPRAVA NA STÁVAJÍCÍM ZATRUBNĚNÍ DN 400  
Betonová trouba  hrdlová DN 400  
90=90,000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</si>
  <si>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</si>
  <si>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55</t>
  </si>
  <si>
    <t>91297</t>
  </si>
  <si>
    <t>DOPRAVNÍ ZRCADLO</t>
  </si>
  <si>
    <t>odečteno z výkresu D.1.1.2-A.1 - Situace SO 101</t>
  </si>
  <si>
    <t>Zrcadlo obdelníkové s úpravou proti zamrzání 110 x 90 cm  
1=1,000 [A]</t>
  </si>
  <si>
    <t>položka zahrnuje: 
- dodání a osazení zrcadla včetně nutných zemních prací 
- předepsaná povrchová úprava 
- vnitrostaveništní a mimostaveništní doprava 
- odrazky plastové nebo z retroreflexní fólie.</t>
  </si>
  <si>
    <t>56</t>
  </si>
  <si>
    <t>914131</t>
  </si>
  <si>
    <t>DOPRAVNÍ ZNAČKY ZÁKLADNÍ VELIKOSTI OCELOVÉ FÓLIE TŘ 2 - DODÁVKA A MONTÁŽ</t>
  </si>
  <si>
    <t>P6 - Stůj, dej přednost v jízdě - (bude přidělána na stáv. sloupek) 1=1,000 [A] 
IS 3b 1=1,000 [B] 
IS 3c 1=1,000 [C] 
Celkem: A+B+C=3,000 [D]</t>
  </si>
  <si>
    <t>položka zahrnuje: 
- dodávku a montáž značek v požadovaném provedení</t>
  </si>
  <si>
    <t>57</t>
  </si>
  <si>
    <t>914133</t>
  </si>
  <si>
    <t>DOPRAVNÍ ZNAČKY ZÁKLADNÍ VELIKOSTI OCELOVÉ FÓLIE TŘ 2 - DEMONTÁŽ</t>
  </si>
  <si>
    <t>Odměřeno ze Situací B.1.2.1 - 4 a Vzor.příč.řezy B.1.4.1  
DZ a sloupky DZ budou odvezeny na cestmistrovstní v Hlinsku</t>
  </si>
  <si>
    <t>odstranění stávajících značek P4 + E2b 
1+1=2,000 [A] 
odstranění stávajících značek směrových IS3b, IS3a 
1+1=2,000 [B] 
Celkem: A+B=4,000 [C]</t>
  </si>
  <si>
    <t>58</t>
  </si>
  <si>
    <t>914913</t>
  </si>
  <si>
    <t>SLOUPKY A STOJKY DZ Z OCEL TRUBEK ZABETON DEMONTÁŽ</t>
  </si>
  <si>
    <t>odstranění stávajících sloupků od SDZ včetně základů 
1=1,000 [A]</t>
  </si>
  <si>
    <t>59</t>
  </si>
  <si>
    <t>914921</t>
  </si>
  <si>
    <t>SLOUPKY A STOJKY DOPRAVNÍCH ZNAČEK Z OCEL TRUBEK DO PATKY - DODÁVKA A MONTÁŽ</t>
  </si>
  <si>
    <t>IS 3b + IS 3c 1=1,000 [A] 
Dopravní zrcadlo 1=1,000 [B] 
Celkem: A+B=2,000 [C]</t>
  </si>
  <si>
    <t>položka zahrnuje: 
- sloupky a upevňovací zařízení včetně jejich osazení (betonová patka, zemní práce)</t>
  </si>
  <si>
    <t>60</t>
  </si>
  <si>
    <t>915111</t>
  </si>
  <si>
    <t>VODOROVNÉ DOPRAVNÍ ZNAČENÍ BARVOU HLADKÉ - DODÁVKA A POKLÁDKA</t>
  </si>
  <si>
    <t>1xp ředznačení, 1x nátěr 
V4 šířky  šířky 125 mm (bílá)  - plná vyznačení okrajů vozovky - vodící čáry 
(123+127)*0,125=31,250 [A] 
V2b tl. 0,25 - 1,5/1,5/0,25 
25*0,5*0,25=3,125 [B] 
Celkem: A+B=34,375 [C]</t>
  </si>
  <si>
    <t>položka zahrnuje: 
- dodání a pokládku nátěrového materiálu (měří se pouze natíraná plocha) 
- předznačení a reflexní úpravu</t>
  </si>
  <si>
    <t>61</t>
  </si>
  <si>
    <t>915211</t>
  </si>
  <si>
    <t>VODOROVNÉ DOPRAVNÍ ZNAČENÍ PLASTEM HLADKÉ - DODÁVKA A POKLÁDKA</t>
  </si>
  <si>
    <t>V4 šířky  šířky 125 mm (bílá)  - plná vyznačení okrajů vozovky - vodící čáry 
(123+127)*0,125=31,250 [A] 
V2b tl. 0,25 - 1,5/1,5/0,25 
25*0,5*0,25=3,125 [B] 
Celkem: A+B=34,375 [C]</t>
  </si>
  <si>
    <t>62</t>
  </si>
  <si>
    <t>917211</t>
  </si>
  <si>
    <t>ZÁHONOVÉ OBRUBY Z BETONOVÝCH OBRUBNÍKŮ ŠÍŘ 50MM</t>
  </si>
  <si>
    <t>Chodníková obruba betonová parková (500x50x250 mm) - rezerva při poškození 
8=8,000 [A]</t>
  </si>
  <si>
    <t>Položka zahrnuje: 
dodání a pokládku betonových obrubníků o rozměrech předepsaných zadávací dokumentací 
betonové lože i boční betonovou opěrku.</t>
  </si>
  <si>
    <t>63</t>
  </si>
  <si>
    <t>917224</t>
  </si>
  <si>
    <t>SILNIČNÍ A CHODNÍKOVÉ OBRUBY Z BETONOVÝCH OBRUBNÍKŮ ŠÍŘ 150MM</t>
  </si>
  <si>
    <t>Sil. obruba (1000x150x250) 
25+10+40+3+14+7,50=99,500 [A] 
Sil. obruba nájezdová (1000x150x150) 
4+2+32=38,000 [B] 
Sil. obruba přechodová - levá 
1+1+1+1=4,000 [C] 
Sil. obruba přechodová - pravá 
1+1+1+1=4,000 [D] 
Celkem: A+B+C+D=145,500 [E]</t>
  </si>
  <si>
    <t>64</t>
  </si>
  <si>
    <t>9182B</t>
  </si>
  <si>
    <t>VTOK JÍMKY BETONOVÉ VČET DLAŽBY PROPUSTU Z TRUB DN DO 400MM</t>
  </si>
  <si>
    <t>VTOKOVÁ JÍMKA km 0,007 
hl. 200 mm, šířka 300 mm, délka 800 mm 
1=1,000 [A] 
VTOKOVÁ JÍMKA KM 0,156 78   
hl. 200 mm, šířka 400 mm, délka 800 mm 
1=1,000 [B] 
Celkem: A+B=2,000 [C]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</si>
  <si>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dodání a osazení výztuže, 
- dlažbu dna z lomového kamene, případně dokumentací předepsaný kamenný obklad stěn,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 
Nezahrnuje mříž a zábradlí.</t>
  </si>
  <si>
    <t>65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</si>
  <si>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</si>
  <si>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</si>
  <si>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 
nezahrnuje těsnící profil</t>
  </si>
  <si>
    <t>66</t>
  </si>
  <si>
    <t>96687</t>
  </si>
  <si>
    <t>VYBOURÁNÍ ULIČNÍCH VPUSTÍ KOMPLETNÍCH</t>
  </si>
  <si>
    <t>Odměřeno ze Situací B.1.2.1 - 4 a Vzor.příč.řezy B.1.4.1  
Vybourání st. vpustí včetně mříže - UV1  
Odvoz naskládku zhotovitele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</si>
  <si>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</si>
  <si>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67</t>
  </si>
  <si>
    <t>969246</t>
  </si>
  <si>
    <t>VYBOURÁNÍ POTRUBÍ DN DO 400MM KANALIZAČ</t>
  </si>
  <si>
    <t>Odměřeno ze Situací B.1.2.1 - 4 a Vzor.příč.řezy B.1.4.1  
Vybourání st. zatrubnění - trouba betonová DN 400  
Odvoz naskládku zhotovitele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</si>
  <si>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</si>
  <si>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68</t>
  </si>
  <si>
    <t>97617</t>
  </si>
  <si>
    <t>VYBOURÁNÍ DROBNÝCH PŘEDMĚTŮ KOVOVÝCH</t>
  </si>
  <si>
    <t>Demontáž stávajících bet. poklopů na šachtách  
odvezeno na místo dle určení zástupce obce Kameničkya cca do 2 km</t>
  </si>
  <si>
    <t>SO 102</t>
  </si>
  <si>
    <t>SILNICE – ÚSEK 0,118 – 1,49766</t>
  </si>
  <si>
    <t>z pol. 11332 
690=690,000 [A] 
z pol. 12373 
1727,6-93,42-49,7=1 584,480 [B] 
z pol. 12922 
2760*0,1=276,000 [C] 
z pol. 12932 
1549*0,5=774,500 [D] 
z pol. 13273 
15,6=15,600 [E] 
Celkem: A+B+C+D+E=3 340,580 [F]</t>
  </si>
  <si>
    <t>z pol. 9666346 
1,68=1,680 [A] 
z pol. 9666346 
13*0,221=2,873 [B] 
Celkem: A+B=4,553 [C]</t>
  </si>
  <si>
    <t>z pol. 11333 
165,56=165,560 [A]</t>
  </si>
  <si>
    <t>11120</t>
  </si>
  <si>
    <t>ODSTRANĚNÍ KŘOVIN</t>
  </si>
  <si>
    <t>Odečteno z výkresu Situací D.1.1.2-A2 a D 1.1.2–C.1 - Vzor.příčné řezy SO 101,102</t>
  </si>
  <si>
    <t>Odstranění st. keřů do výšky 3,0 m, včetně kořenů 
50=50,000 [A]</t>
  </si>
  <si>
    <t>odstranění křovin a stromů do průměru 100 mm 
doprava dřevin bez ohledu na vzdálenost 
spálení na hromadách nebo štěpkování</t>
  </si>
  <si>
    <t>11201</t>
  </si>
  <si>
    <t>KÁCENÍ STROMŮ D KMENE DO 0,5M S ODSTRANĚNÍM PAŘEZŮ</t>
  </si>
  <si>
    <t>Odečteno z výkresu Situace D.1.1.2-A2 a D 1.1.2–C.1 - Vzor.příčné řezy SO 101,102</t>
  </si>
  <si>
    <t>ODSTRANĚNÍ ST. POLOMU V KM 1,020 
prům. kmene do 50 cm, včetně odstranění pařezů 
1=1,000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</si>
  <si>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</si>
  <si>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11204</t>
  </si>
  <si>
    <t>KÁCENÍ STROMŮ D KMENE DO 0,3M S ODSTRANĚNÍM PAŘEZŮ</t>
  </si>
  <si>
    <t>odstranění stáv.náletových dřevin v km 0,816 - 0,907 
prům. kmene do 30 cm, včetně odstranění pařezů 
100=100,000 [A]</t>
  </si>
  <si>
    <t>Odečteno z výkresu Situací D.1.1.2-A2 a D 1.1.2–C.1 - Vzor.příčné řezy SO 101,102  
Odstranění st.kraje vozovky (konstrukce vozovky) pro opravu krajů v celkové šířce 1,00 m  
Odvoz naskládku zhotovitele</t>
  </si>
  <si>
    <t>(1380*1,00*0,25)*2=690,000 [A]</t>
  </si>
  <si>
    <t>Odečteno z výkresu Situací D.1.1.2-A2 a D 1.1.2–C.1 - Vzor.příčné řezy SO 101,102  
Odstranění st.kraje vozovky (konstrukce vozovky) pro opravu krajů v celkové šířce 1,00 m  
Penetrační makadam  
Odvoz naskládku zhotovitele</t>
  </si>
  <si>
    <t>(1380*1,00*0,06)*2=165,600 [A]</t>
  </si>
  <si>
    <t>11372A</t>
  </si>
  <si>
    <t>FRÉZOVÁNÍ ZPEVNĚNÝCH PLOCH ASFALTOVÝCH - BEZ DOPRAVY</t>
  </si>
  <si>
    <t>Odečteno z výkresu Situací D.1.1.2-A2 a D 1.1.2–C.1 - Vzor.příčné řezy SO 101,102  
Frézování pro recyklaci na místě</t>
  </si>
  <si>
    <t>Zbývající střed vozovky - rozfrézovaná stávající plocha na místě po odtěžení st. krajů pro sanaci a odečtení ploch v místě opravy příč. propustků do hl. 180 mm 
3853*0,18=693,540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</si>
  <si>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</si>
  <si>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Asfaltové vrstvy u napojení na stávající stavy komunikace - schodovité napojení - v konci úpravy na délku 2+2 m 
začátek a konec úpravy (4,75 + 6,50) 
řezaná spára do 40 mm 5=5,000 [A] 
řezaná spára do dalších 60  mm 5=5,000 [B] 
Celkem: A+B=10,000 [C]</t>
  </si>
  <si>
    <t>11524</t>
  </si>
  <si>
    <t>PŘEVEDENÍ VODY POTRUBÍM DN 400 NEBO ŽLABY R.O. DO 1,4M</t>
  </si>
  <si>
    <t>Odečteno z výkresu Situací D.1.1.2-A2 a D 1.1.2–C.1 - Vzor.příčné řezy SO 101,102  
Provizorní zatrubnění příkopů (stále tekoucí vody) při provádění sanece krajů vozovky. Včetně hrázkování vtoku a výtoku potrubí.</t>
  </si>
  <si>
    <t>Po levé straně  1,012 - 1,124 
112=112,000 [A] 
Po pravé straně  1,012 - 1,190 
178=178,000 [B] 
Celkem: A+B=290,000 [C]</t>
  </si>
  <si>
    <t>Položka převedení vody na povrchu zahrnuje zřízení, udržování a odstranění příslušného zařízení. Převedení vody se uvádí buď průměrem potrubí (DN) nebo délkou rozvinutého obvodu žlabu (r.o.).</t>
  </si>
  <si>
    <t>Odečteno z výkresu Situací D.1.1.2-A2 a D 1.1.2–C.1 - Vzor.příčné řezy SO 101,102  
Odvoz naskládku zhotovitele</t>
  </si>
  <si>
    <t>Výkop pro sanaci aktivní zóty v šířce 1,2 m po obou stranách 
(1380*1,2*0,30)*2=993,600 [A] 
Odstranění krajnice š.0,70 m do hl.0,28 m 
včetně výkopu pro štěrkové žebro  
(1380*0,70*0,28)*2=540,960 [B] 
Odstranění st.kraje vozovky (konstrukce vozovky) pro opravu krajů v celkové šířce 1,00 m - PM + ŠD š. 1,00 konstrukce vozovky včetně krytu do tl.0,38 m 
(1380*1,00*0,07)*2=193,200 [C] 
Celkem: A+B+C=1 727,760 [D]</t>
  </si>
  <si>
    <t>Odstranění nánosů z krajnic - drn. tl.100 mm na 1,00 m šířky  
(1380*1,0*2)=2 760,000 [A]</t>
  </si>
  <si>
    <t>Odečteno z výkresu Situací D.1.1.2-A2 a D 1.1.2–C.1  
Odvoz naskládku zhotovitele</t>
  </si>
  <si>
    <t>29+40+325+165+63+73+39+98+155+117+125+134+186=1 549,000 [A]</t>
  </si>
  <si>
    <t>PODÉLNÉ PROPUSTKY 
BOURACÍ PRÁCE  
bourání trouby včetně zemních prací 
poznámka: propustky jsou bez čel - (odečteno z výkresu Situace D.1.1.2-A2 ) 
PROP.5 - KM 0,202 60 - TROUBA NENALEZENA - pouze rýha 9,0 m 
PROP.6 - KM 0,791 - TROUBA NENALEZENA - pouze rýha 7,0 m 
PROP.7 - KM 0,868 - ST. BET. PANELY - pouze rýha 6,0 m 
PROP.8 - KM 0,912 16 - ST. BET. DN 400 - 7 M 
PROP.9 - KM 1,145 71 - ST. BET. DN 400 - 6 M 
Vybourání betonové trubky DN 400  
bourání trouby včetně zemních prací 
(7+6)*0,8*1,5=15,600 [A]</t>
  </si>
  <si>
    <t>únosný podklad pod krajnice - nenamrzavý materiál - zhutněno 
dle tabulky 64,55=64,550 [A]</t>
  </si>
  <si>
    <t>Obsypání čel objektů bez prohození sypaniny z hornin tř. 1 až 4 uloženým do 30 m od kraje objektu - podélné propustky 
(2,5*1,00*1,20)*10=30,000 [A] 
Obsypání objektů bez prohození sypaniny z hornin tř. 1 až 4 uloženým do od kraje objektu 
(obsypání základů) 
3,7*(0,6+0,6)*1,05*10=46,620 [B] 
Dosyp zeminy nad trubkou pro novou niveletu - v prum. tl. 300 mm šířka rýhy 1,60 m (zhutnění pro pojíždění) 
35*1,60*0,30=16,800 [C] 
Celkem: A+B+C=93,420 [D]</t>
  </si>
  <si>
    <t>17481</t>
  </si>
  <si>
    <t>ZÁSYP JAM A RÝH Z NAKUPOVANÝCH MATERIÁLŮ</t>
  </si>
  <si>
    <t>Odečteno z výkresu Situací D.1.1.2-A2 a D 1.1.2–C.1 - Vzor.příčné řezy SO 101,102  
štěrkopískový zásyp z nenamrzavého, nesoudržného materiálu široké frakce 0 – 22 mm s maximálním podílem jemnozrnných částic (&lt;0,063 m) menším než 5,0% z celkového objemu (štěrkopísek min. třídy B dle ČSN 72 1512) – hutnění po 150 mm</t>
  </si>
  <si>
    <t>Obsypání trouby podélnýhc prospustků bez prohození sypaniny z hornin tř. 1 až 4 vhodným materiálem po zhutnění 
(počítáno s nej.průměrem tj. 400 mm , odečtena plocha trouby 400 mm (0,50 m2) v celkové délce)  - bude tak rezerva ), hl.1,20 m, šířka rýhy 1,6 m 
(35,0*1,6*1,2)-(35*0,50)=49,700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</si>
  <si>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</si>
  <si>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V místě sanací krajů vozovky 
(1166,66/0,20)=5 833,300 [A] 
Pod krajnicemi 
(211,21/0,15)=1 408,067 [B] 
V místě propustků 
Příčný propustek P1 - KM 0,541 66 39=39,000 [C] 
Příčný propustek P2 - KM 0,719 78 39=39,000 [D] 
Příčný propustek P3 - Km 1,01940 36=36,000 [E] 
Příčný propustek P4 - KM 0,719 78 36=36,000 [F] 
Celkem: A+B+C+D+E+F=7 391,367 [G]</t>
  </si>
  <si>
    <t>Odečteno z výkresu Situací D.1.1.2-A2 a D 1.1.2–C.1 - Vzor.příčné řezy SO 101,102  
SANACE AKTIVNÍ ZÓNY  
HDK 63/125 zatlačeno do rostlého terénu tl.200  
Odsouhlasení na KD po schválení TDI  a investora stavby</t>
  </si>
  <si>
    <t>po levé straně vozovky v km 0,800 - 1,140 
340*1,0*0,2=68,000 [A] 
po pravé straně vozovky v km 1,018 - 1,258 
240*1,0*0,20=48,000 [B] 
Celkem: A+B=116,000 [C]</t>
  </si>
  <si>
    <t>Odečteno z výkresu Situací D.1.1.2-A2 a D 1.1.2–C.1 - Vzor.příčné řezy SO 101,102  
SANACE AKTIVNÍ ZÓNY  
ŠDA fr. 0-63  
Odsouhlasení na KD po schválení TDI  a investora stavby</t>
  </si>
  <si>
    <t>těžká sanace - šda tl 300 mm 
580*1,2*0,3=208,800 [A] 
lehká sanace - šda tl.300 mm 
2180*1,2*0,3=784,800 [B] 
Celkem: A+B=993,600 [C]</t>
  </si>
  <si>
    <t>netkaná separační geotextílie 300 g/m2 CBR větší než 3 kN 
1,20*2180=2 616,000 [A]</t>
  </si>
  <si>
    <t>Základové pasy, prahy, věnce a ostruhy z betonu prostého XC 30/37 XC4, XF4 - základ pod čela podélných propustků 
(2,5*1,40*0,9) * 10=31,500 [A]</t>
  </si>
  <si>
    <t>311325</t>
  </si>
  <si>
    <t>ZDI A STĚNY PODP A VOL ZE ŽELEZOBET DO C30/37</t>
  </si>
  <si>
    <t>D 1.1.2 – C.2.1 – VZOR. ŘEZY  PROPUSTKU P1- KM 0,541 66</t>
  </si>
  <si>
    <t>Čelo podélného propustku - římsa ze ŽB C 30/37 XC4, XF4 - výztuž KARI sítí 
((2,5*0,30*1,20) - (0,16*3,14*0,30))*10=7,493 [A]</t>
  </si>
  <si>
    <t>výztuž KARI sítí 150x150 , 8 mm  
(2,5*1,0 *2)*10*5,39/1000=0,270 [A]</t>
  </si>
  <si>
    <t>451314</t>
  </si>
  <si>
    <t>PODKLADNÍ A VÝPLŇOVÉ VRSTVY Z PROSTÉHO BETONU C25/30</t>
  </si>
  <si>
    <t>BET.LOŽE TL.100 MM BET.C20/25 XF1 
35*1,0*0,1=3,500 [A]</t>
  </si>
  <si>
    <t>Podklad nebo podsyp ze štěrkopísku ŠP tl 150 mm - pod čela a trouby propustků 
(2,50*1,40*0,15)*10=5,250 [A]</t>
  </si>
  <si>
    <t>Dlažba z lomového kamene TL.200 mm do betonového lože tl.100 mm 
Šikmá čelo ((2,5*1,20) - (0,16*3,14))*10*0,2=4,995 [A] 
dno a svahy (1,0*1,5*2)*5*0,2=3,000 [B] 
Celkem: A+B=7,995 [C]</t>
  </si>
  <si>
    <t>Doplnění štěrkodrtě do konstrukce vozovky po opravě  příčných propustků - ŠDA fr. 0-63 v  prum.. tl. 220  mm  
(23+23+18+18)*0,22=18,040 [A] 
Doplnění štěrkodrtě v místě st. sjezdů 
ŠDA fr. 0-63 v  prum.. tl. 200  mm + hutnění 
(11+8+7+6+9+4+7+6+7+15)*0,2=16,000 [B] 
Dokoupení nové štěrkodrti 
Sanace krajů vozovky a krajnic stěrkodrtní ŠD fr. 0 - 63 v prům.tl.200 mm (š.cca 1,5 m) + vytažení štěrkového žebra směrem ke svahu příkopu v tl. 150 mm (š. cca 0,80) m  pro zdárné odvodnění + zhutnění  
Viz. tabulka kubatur 
1166,66=1 166,660 [C] 
Celkem: A+B+C=1 200,700 [D]</t>
  </si>
  <si>
    <t>Odečteno z výkresu Situací D.1.1.2-A2 a D 1.1.2–C.1 - Vzor.příčné řezy SO 101,102  
MATERIÁL PRO RECYKLACI</t>
  </si>
  <si>
    <t>dokoupení drtě/kostry do směsi recyklace ŠDa  fr. 0 - 63 doplnění štěrkodrtě včetně rozprostření 
(1456,72 - 693,54)=763,180 [A]</t>
  </si>
  <si>
    <t>odečteno z výkresu Situací B.1.2.1 a 2 a 3 a 4, Vzor.příč.řezy B.1.4.1  
MATERIÁL PRO RECYKLACI</t>
  </si>
  <si>
    <t>hrubé drcené kamenivo úzké frakce vel. zrna dle potřeby pro vyrovnání křivky zrnitosti 
1380*0,18=248,400 [A] 
hrubé drcené kamenivo úzké rakce vel. zrna dle potřeby pro vyrovnání křivky zrnitosti pro vyrovnání rozdílu při klopení  procentuelně  5% včetně rozprostření 
1456,72*0,05 
Celkem: A+B=72,836 [B] 
Celkem: A+B=321,236 [C]</t>
  </si>
  <si>
    <t>567501</t>
  </si>
  <si>
    <t>VRSTVY PRO OBNOVU A OPRAVY RECYKL ZA STUDENA CEMENTEM</t>
  </si>
  <si>
    <t>odečteno z výkresu Situace D.1.1.2-A2 a D 1.1.2–C.1 - Vzor.příčné řezy SO 101,102  
Recyklace za studena na místě  RS-C v tl. 180 mm - dle TP 208 (6% cementu – CEM 32,5 R)</t>
  </si>
  <si>
    <t>8092,89*0,18=1 456,720 [A]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</si>
  <si>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</si>
  <si>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56930</t>
  </si>
  <si>
    <t>ZPEVNĚNÍ KRAJNIC ZE ŠTĚRKODRTI</t>
  </si>
  <si>
    <t>odečteno z výkresu Situací B.1.2.1 a 2 a 3 a 4, Vzor.příč.řezy B.1.4.1</t>
  </si>
  <si>
    <t>krajnice štěrkodrť ŠD fr. 0 - 22 -  tl.150 mm 
(odečteno z výkresu Situací D.1.1.2-A2 a D 1.1.2-C.1 - Vzor.příčné řezy SO 101,102    
dle tabulky 211,21=211,210 [A]</t>
  </si>
  <si>
    <t>572121</t>
  </si>
  <si>
    <t>INFILTRAČNÍ POSTŘIK ASFALTOVÝ DO 1,0KG/M2</t>
  </si>
  <si>
    <t>Infiltrační postřik 1,0 kg/m2 
(447,57/0,06)=7 459,500 [A]</t>
  </si>
  <si>
    <t>Oprava komunikace  - recyklace za studena  dle TP 208 
km v délce cca  1380 m, základní šířka 5,00 M 
Spojovací postřik dle kap.26  0,70 kg/m2   
(286,90/0,04)=7 172,500 [A] 
Spojovací postřik dle kap.26  0,70kg/m2 
(447,57/0,06)=7 459,500 [B] 
Asfaltové vrstvy u napojení na stávající stavy komunikace - schodovité napojení - v konci úpravy na délku 2+2 m 
začátek a konec úpravy (4,75 + 6,50) 
Spojovací postřik dle kap.26  0,70 kg/m2  
20=20,000 [C] 
Spojovací postřik dle kap.26  0,70 kg/m2  
10=10,000 [D] 
Celkem: A+B+C+D=14 662,000 [E]</t>
  </si>
  <si>
    <t>574A01</t>
  </si>
  <si>
    <t>ASFALTOVÝ BETON PRO OBRUSNÉ VRSTVY ACO 8</t>
  </si>
  <si>
    <t>Vyrovnávací vrstva  ACO 8 tl. 30 mm (rezerva)  
(7459,50*0,03)=223,785 [A]</t>
  </si>
  <si>
    <t>574A04</t>
  </si>
  <si>
    <t>ASFALTOVÝ BETON PRO OBRUSNÉ VRSTVY ACO 11+, 11S</t>
  </si>
  <si>
    <t>Oprava komunikace  - recyklace za studena  dle TP 208 
km v délce cca  1380 m, základní šířka 5,00 M 
Asfaltový beton střednězrnný   ACO 11+ tl. 40 mm 
(dle tabulky kubatur) 286,9=286,900 [A] 
Asfaltové vrstvy u napojení na stávající stavy komunikace - schodovité napojení - v konci úpravy na délku 2+2 m 
začátek a konec úpravy (4,75 + 6,50) 
Asfaltový beton střednězrnný   ACO 11+ tl. 40 mm 
5*4*0,04=0,800 [B] 
Celkem: A+B=287,700 [C]</t>
  </si>
  <si>
    <t>odečteno z výkresu Situací B.1.2.1 a 2 a 3 a 4, Vzor.příč.řezy B.1.4.1 
dle TP 148: 2009  
pojivo vysoce viskózní asfalt modifikovaný pryžovým granulátem. Obsah pryžového granulátu v rozmezí 15 - 25 %, viskozita 1,5 – 4,0 při 175 C. Dle tabulky 3 – podle 4.4.1</t>
  </si>
  <si>
    <t>Oprava komunikace  - recyklace za studena  dle TP 208 
km v délce cca  1380 m, základní šířka 5,00 M 
Asfaltový beton hrubozrnný ACL 16S CRmB tl. 60 mm 
(447,57/0,06)=7 459,500 [A] 
Asfaltové vrstvy u napojení na stávající stavy komunikace - schodovité napojení - v konci úpravy na délku 2+2 m 
začátek a konec úpravy (4,75 + 6,50) 
Asfaltový beton hrubozrnný ACL 16S CRmB tl. 60 mmc 
(schodovité napojení) 
(20*0,5)=10,000 [B] 
Celkem: A+B=7 469,500 [C]</t>
  </si>
  <si>
    <t>711311</t>
  </si>
  <si>
    <t>IZOLACE PODZEMNÍCH OBJEKTŮ PROTI ZEMNÍ VLHKOSTI ASFALTOVÝMI NÁTĚRY</t>
  </si>
  <si>
    <t>penetrační nátěr - styk čela (vnitřní strana čela, zasypání zeminou)  
(2,5*1,20*5)*2=30,000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</si>
  <si>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geotextilii, cementový potěr, izolační přizdívku</t>
  </si>
  <si>
    <t>91228</t>
  </si>
  <si>
    <t>SMĚROVÉ SLOUPKY Z PLAST HMOT VČETNĚ ODRAZNÉHO PÁSKU</t>
  </si>
  <si>
    <t>odečteno z výkresu Situace D.1.1.2-A2 a D 1.1.2–C.1 - Vzor.příčné řezy SO 101,102</t>
  </si>
  <si>
    <t>Směrové vodící sloupky - ČERVENÉ označení připojení polní/lesní cesty 
4=4,000 [A]</t>
  </si>
  <si>
    <t>položka zahrnuje: 
- dodání a osazení sloupku včetně nutných zemních prací 
- vnitrostaveništní a mimostaveništní doprava 
- odrazky plastové nebo z retroreflexní fólie</t>
  </si>
  <si>
    <t>IZ 4a - Obec 1=1,000 [A] 
IZ 4b - Konec Obec 1=1,000 [B] 
Celkem: A+B=2,000 [C]</t>
  </si>
  <si>
    <t>odečteno z výkresu Situace D.1.1.2-A2 a D 1.1.2–C.1 - Vzor.příčné řezy SO 101,102  
DZ a sloupky DZ budou odvezeny na cestmistrovstní v Hlinsku</t>
  </si>
  <si>
    <t>odstranění stávajících značek   (klasická velikost)   (IZ 4a+IZ4b) 
2=2,000 [A]</t>
  </si>
  <si>
    <t>odstranění stávajících sloupků od SDZ včetně základů 
2=2,000 [A]</t>
  </si>
  <si>
    <t>odečteno z výkresů Situací B.1.2.1 a 2 a 3 a 4</t>
  </si>
  <si>
    <t>V4 šířky  šířky 125 mm (bílá)  - plná vyznačení okrajů vozovky - vodící čáry 
(1379+420+963+4+4)*0,125=346,250 [A]</t>
  </si>
  <si>
    <t>9181B5</t>
  </si>
  <si>
    <t>ČELA PROPUSTU Z TRUB DN DO 400MM Z BETONU DO C 30/37</t>
  </si>
  <si>
    <t>Betonová čela propustků 
5*2=10,000 [A]</t>
  </si>
  <si>
    <t>Položka zahrnuje kompletní čelo (základ, dřík, římsu) 
- dodání  čerstvého  betonu  (betonové  směsi)  požadované  kvality,  jeho  uložení  do požadovaného tvaru při jakékoliv hustotě výztuže, konzistenci čerstvého betonu a způsobu hutnění, ošetření a ochranu betonu, 
- dodání a osazení výztuže, 
- případně dokumentací předepsaný kamenný obklad,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 
Nezahrnuje zábradlí.</t>
  </si>
  <si>
    <t>918346</t>
  </si>
  <si>
    <t>PROPUSTY Z TRUB DN 400MM</t>
  </si>
  <si>
    <t>odečteno z výkresu Situace D.1.1.2-A2 a D 1.1.2–C.1 - Vzor.příčné řezy SO 101,102  
Silnostěnné ocelové trouby DN 400 z důvodu nízkého krytí</t>
  </si>
  <si>
    <t>PROP.5 - KM 0,202 60 9=9,000 [A] 
PROP.6 - KM 0,791 7=7,000 [B] 
PROP.7 - KM 0,868 72 6=6,000 [C] 
PROP.8 - KM 0,912 16 7=7,000 [D] 
PROP.9 - KM 1,145 71 6=6,000 [E] 
Celkem: A+B+C+D+E=35,000 [F]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</si>
  <si>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</si>
  <si>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96616</t>
  </si>
  <si>
    <t>BOURÁNÍ KONSTRUKCÍ ZE ŽELEZOBETONU</t>
  </si>
  <si>
    <t>Vybourání st. panelů u PROP.7 
Předpoklad - panely délky 2,0 m, šířky 1,0 m, 4 ks 
(asi soukromníka, odvezeme po domluvě s svalstníkem) 
2,0*1,0*0,21*4=1,680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</si>
  <si>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</si>
  <si>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966346</t>
  </si>
  <si>
    <t>BOURÁNÍ PROPUSTŮ Z TRUB DN DO 400MM</t>
  </si>
  <si>
    <t>PODÉLNÉ PROPUSTKY 
BOURACÍ PRÁCE  
bourání trouby včetně zemních prací 
poznámka: propustky jsou bez čel - (odečteno z výkresu Situace D.1.1.2-A2 ) 
PROP.5 - KM 0,202 60 - TROUBA NENALEZENA 
PROP.6 - KM 0,791 - TROUBA NENALEZENA 
PROP.7 - KM 0,868 - ST. BET. PANELY  
PROP.8 - KM 0,912 16 - ST. BET. DN 400 - 7 M 
PROP.9 - KM 1,145 71 - ST. BET. DN 400 - 6 M 
Vybourání betonové trubky DN 400  
bourání trouby včetně zemních prací 
7+6=13,000 [A]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</si>
  <si>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</si>
  <si>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SO 103</t>
  </si>
  <si>
    <t>PŘÍČNÉ PROPUSTKY</t>
  </si>
  <si>
    <t>z pol. 11332 
23,14=23,140 [A] 
z pol. 13273 
209,494-180,074=29,420 [B] 
Celkem: A+B=52,560 [C]</t>
  </si>
  <si>
    <t>z pol. 96613 
10,8=10,800 [A] 
z pol. 9666346 
31*0,221=6,851 [B] 
Celkem: A+B=17,651 [C]</t>
  </si>
  <si>
    <t>z pol. 11333 
8,01=8,010 [A]</t>
  </si>
  <si>
    <t>11110</t>
  </si>
  <si>
    <t>ODSTRANĚNÍ TRAVIN</t>
  </si>
  <si>
    <t>D 1.1.2 – C.2.2 – VZOR. ŘEZY  PROPUSTKU P2- KM 0,719 78  
Očištění od porostu a mechu</t>
  </si>
  <si>
    <t>PŘÍČNÝ PROPUSTEK - P2 - KM 0,719 78 
3=3,000 [A]</t>
  </si>
  <si>
    <t>odstranění travin bez ohledu na způsob provedení 
přemístění travin s uložením na hromady</t>
  </si>
  <si>
    <t>D 1.1.2 – C.2.1 – VZOR. ŘEZY  PROPUSTKU P1- KM 0,541 66  
D 1.1.2 – C.2.2 – VZOR. ŘEZY  PROPUSTKU P2- KM 0,719 78  
D 1.1.2 – C.2.3 – VZOR. ŘEZY  PROPUSTKU P3- KM 1,019 40  
D 1.1.2 – C.2.4 – VZOR. ŘEZY  PROPUSTKU P4- KM 1,297 82  
odtěžení st.štěrkodrt fr.32-63 tl.260 mm  
Odvoz naskládku zhotovitele</t>
  </si>
  <si>
    <t>PŘÍČNÝ PROPUSTEK - P1 - KM 0,541 66 
23*0,26=5,980 [A] 
PŘÍČNÝ PROPUSTEK - P2 - KM 0,719 78 
23*0,26=5,980 [B] 
PŘÍČNÝ PROPUSTEK - P3 - KM 1,019 40 
25*0,26=6,500 [C] 
PŘÍČNÝ PROPUSTEK - P4 - KM 1,297 82 
18*0,26=4,680 [D] 
Celkem: A+B+C+D=23,140 [E]</t>
  </si>
  <si>
    <t>D 1.1.2 – C.2.1 – VZOR. ŘEZY  PROPUSTKU P1- KM 0,541 66  
D 1.1.2 – C.2.2 – VZOR. ŘEZY  PROPUSTKU P2- KM 0,719 78  
D 1.1.2 – C.2.3 – VZOR. ŘEZY  PROPUSTKU P3- KM 1,019 40  
D 1.1.2 – C.2.4 – VZOR. ŘEZY  PROPUSTKU P4- KM 1,297 82  
odtěžení penetrační makadam tl. 90 mm</t>
  </si>
  <si>
    <t>PŘÍČNÝ PROPUSTEK - P1 - KM 0,541 66 
23*0,09=2,070 [A] 
PŘÍČNÝ PROPUSTEK - P2 - KM 0,719 78 
23*0,09=2,070 [B] 
PŘÍČNÝ PROPUSTEK - P3 - KM 1,019 40 
25*0,09=2,250 [C] 
PŘÍČNÝ PROPUSTEK - P4 - KM 1,297 82 
18*0,09=1,620 [D] 
Celkem: A+B+C+D=8,010 [E]</t>
  </si>
  <si>
    <t>D 1.1.2 – C.2.1 – VZOR. ŘEZY  PROPUSTKU P1- KM 0,541 66  
D 1.1.2 – C.2.2 – VZOR. ŘEZY  PROPUSTKU P2- KM 0,719 78  
D 1.1.2 – C.2.3 – VZOR. ŘEZY  PROPUSTKU P3- KM 1,019 40  
D 1.1.2 – C.2.4 – VZOR. ŘEZY  PROPUSTKU P4- KM 1,297 82  
řezaná spára v silnici do pen. makadamu tl 90 mm</t>
  </si>
  <si>
    <t>PŘÍČNÝ PROPUSTEK - P1 - KM 0,541 66 
2*5,5=11,000 [A] 
PŘÍČNÝ PROPUSTEK - P2 - KM 0,719 78 
2*5,5=11,000 [B] 
PŘÍČNÝ PROPUSTEK - P3 - KM 1,019 40 
2*5,5=11,000 [C] 
PŘÍČNÝ PROPUSTEK - P4 - KM 1,297 82 
2*5,5=11,000 [D] 
Celkem: A+B+C+D=44,000 [E]</t>
  </si>
  <si>
    <t>11511</t>
  </si>
  <si>
    <t>ČERPÁNÍ VODY DO 500 L/MIN</t>
  </si>
  <si>
    <t>D 1.1.2 – C.2.2 – VZOR. ŘEZY  PROPUSTKU P2- KM 0,719 78  
D 1.1.2 – C.2.3 – VZOR. ŘEZY  PROPUSTKU P3- KM 1,019 40  
D 1.1.2 – C.2.4 – VZOR. ŘEZY  PROPUSTKU P4- KM 1,297 82</t>
  </si>
  <si>
    <t>PŘÍČNÝ PROPUSTEK - P2 - KM 0,719 78 
24=24,000 [A] 
PŘÍČNÝ PROPUSTEK - P3 - KM 1,019 40 
48=48,000 [B] 
PŘÍČNÝ PROPUSTEK - P4 - KM 1,297 82 
10=10,000 [C] 
Celkem: A+B+C=82,000 [D]</t>
  </si>
  <si>
    <t>Položka čerpání vody na povrchu zahrnuje i potrubí, pohotovost záložní čerpací soupravy a zřízení čerpací jímky. Součástí položky je také následná demontáž a likvidace těchto zařízení</t>
  </si>
  <si>
    <t>D 1.1.2 – C.2.1 – VZOR. ŘEZY  PROPUSTKU P1- KM 0,541 66  
D 1.1.2 – C.2.2 – VZOR. ŘEZY  PROPUSTKU P2- KM 0,719 78  
D 1.1.2 – C.2.3 – VZOR. ŘEZY  PROPUSTKU P3- KM 1,019 40  
D 1.1.2 – C.2.4 – VZOR. ŘEZY  PROPUSTKU P4- KM 1,297 82</t>
  </si>
  <si>
    <t>PŘÍČNÝ PROPUSTEK - P1 - KM 0,541 66 
Odtěžení stáv. rostlých vrstev pod komunikací do hloubky rýhy do 1,20 m v hornině tř.I,II délka 8,40 m 
((2,45+4,65)/2)*1,50*8,40 - (0,25*3,14*7,60)=38,764 [A] 
zahloubení příkopů od nánosů (včetně hloubení pro dlažbu) - u vtoku                                                                                                          
Dno 2,5*0,50*1,0=1,250 [B] 
Svahy 2,5*1,55*0,50=1,938 [C] 
zahloubení příkopů od nánosů (včetně hloubení pro dlažbu) - u výtoku                                                                                                          
Dno 2,5*0,50* 1,0=1,250 [D] 
Pro kam zához 1,65*0,50*0,50=0,413 [E] 
výkop pro stabilizační prahy - u zpevněných příkopu 
(1,3+1,10+1,10)*0,5*0,3=0,525 [F] 
PŘÍČNÝ PROPUSTEK - P2 - KM 0,719 78 
Odtěžení stáv. rostlých vrstev pod komunikací do hloubky rýhy do 1,20 m v hornině tř.I,II délka 8,40 m 
((2,45+4,65)/2)*1,50*8,40 - (0,25*3,14*7,50)=38,843 [G] 
zahloubení příkopů od nánosů (včetně hloubení pro dlažbu) - u vtoku                                                                                                          
Dno+svahy 2,6*1,90*0,8=3,952 [H] 
zahloubení příkopů od nánosů (včetně hloubení pro dlažbu) - u výtoku                                                                                                          
Svahy pro dlažbu 2,0*1,50*0,30=0,900 [I] 
Pro kam zához 1,8*0,60*1,20=1,296 [J] 
výkop pro stabilizační prahy - u zpevněných příkopu 
(1,9+1,50)*0,5*0,3=0,510 [K] 
PŘÍČNÝ PROPUSTEK - P3 - KM 1,019 40 
Odtěžení stáv. rostlých vrstev pod komunikací do hloubky rýhy do 1,20 m v hornině tř.I,II délka 8,40  m 
((2,45+4,65)/2)*1,50*8,40 - (0,25*3,14*7,80)=38,607 [L] 
zahloubení příkopů od nánosů (včetně hloubení pro dlažbu) - u vtoku                                                                                                          
Dno + svahy (3,0*2,0*0,50)=3,000 [M] 
Výkop pro osazení šachty (3*2,7*2,0)=16,200 [N] 
zahloubení příkopů od nánosů (včetně hloubení pro dlažbu) - u výtoku                                                                                                          
svahy - pro dlažbu (3,0*1,50* 0,30)=1,350 [O] 
Pro kam zához - (2,50*0,60*0,60)=0,900 [P] 
výkop pro stabilizační prahy - u zpevněných příkopu 
(0,90+0,80)* 0,3*0,5=0,255 [Q] 
PŘÍČNÝ PROPUSTEK - P4 - KM 1,297 82 
Odtěžení stáv. rostlých vrstev pod komunikací do hloubky rýhy do 1,70 m v hornině tř.I,II délka 8,00  m 
((2,45+5,05)/2)*1,30*8,00 - (0,078*3,14*8,0)=37,041 [R] 
zahloubení příkopů od nánosů (včetně hloubení pro dlažbu) - u vtoku                                                                                                          
Dno + svahy (3,0*2,0*0,70)=4,200 [S] 
Výkop pro osazení šachty (3*2,4*2,2)=15,840 [T] 
zahloubení příkopů od nánosů (včetně hloubení pro dlažbu) - u vtoku                                                                                                          
svahy a dno - pro dlažbu (2,0*1,50* 0,30)=0,900 [U] 
zahloubení příkopů od nánosů (včetně hloubení pro dlažbu) - u výtoku                                                                                                          
svahy a dno- pro dlažbu (1,70*2,20* 0,30)=1,122 [V] 
Pro kam zához - (0,65*0,50*0,70)=0,228 [W] 
výkop pro stabilizační prahy - u zpevněných příkopu 
(0,50+0,90)* 0,3*0,5=0,210 [X] 
Celkem: A+B+C+D+E+F+G+H+I+J+K+L+M+N+O+P+Q+R+S+T+U+V+W+X=209,494 [Y]</t>
  </si>
  <si>
    <t>D 1.1.2 – C.2.1 – VZOR. ŘEZY  PROPUSTKU P1- KM 0,541 66  
D 1.1.2 – C.2.2 – VZOR. ŘEZY  PROPUSTKU P2- KM 0,719 78  
D 1.1.2 – C.2.3 – VZOR. ŘEZY  PROPUSTKU P3- KM 1,019 40  
D 1.1.2 – C.2.4 – VZOR. ŘEZY  PROPUSTKU P4- KM 1,297 82  
zpětný zásyp rýhy zeminou vhodnou do násypů dle ČSN 73 61 33  
obsyp trouby - hutněný zásyp I=0,8 až 0,9, zhutněno na min. 98 PS  
hutněno po vrstvách 150 mm (rezerva - není odečten propustek)</t>
  </si>
  <si>
    <t>NOVÝ STAV P1 - KM 0,541 66 
(8,40*((2,45+4,65)/2)*1,50)=44,730 [A] 
NOVÝ STAV P2 - KM 0,719 78 
(8,35*((2,45+4,65)/2)*1,50)=44,464 [B] 
NOVÝ STAV P3 - KM 1,019 40 
(8,0*((2,45+4,65)/2)*1,40)=39,760 [C] 
obsyp horské vpusti hutněnou zeminou  
(3,60 + 3,0)*0,6*2,0=7,920 [D] 
NOVÝ STAV P4 - KM 1,297 82 
(8,0*((2,45+5,05)/2)*1,20)=36,000 [E] 
obsyp horské vpusti hutněnou zeminou  
(3,60+2,40)*0,6*2,0=7,200 [F] 
Celkem: A+B+C+D+E+F=180,074 [G]</t>
  </si>
  <si>
    <t>D 1.1.2 – C.2.1 – VZOR. ŘEZY  PROPUSTKU P1- KM 0,541 66  
D 1.1.2 – C.2.2 – VZOR. ŘEZY  PROPUSTKU P2- KM 0,719 78  
D 1.1.2 – C.2.3 – VZOR. ŘEZY  PROPUSTKU P3- KM 1,019 40  
D 1.1.2 – C.2.4 – VZOR. ŘEZY  PROPUSTKU P4- KM 1,297 82  
Drenážní trubka DN 125</t>
  </si>
  <si>
    <t>NOVÝ STAV P1 - KM 0,541 66 
9=9,000 [A] 
NOVÝ STAV P2 - KM 0,719 78 
9=9,000 [B] 
NOVÝ STAV P3 - KM 1,019 40 
9=9,000 [C] 
NOVÝ STAV P4 - KM 1,297 82 
9=9,000 [D] 
Celkem: A+B+C+D=36,000 [E]</t>
  </si>
  <si>
    <t>D 1.1.2 – C.2.1 – VZOR. ŘEZY  PROPUSTKU P1- KM 0,541 66  
D 1.1.2 – C.2.2 – VZOR. ŘEZY  PROPUSTKU P2- KM 0,719 78  
D 1.1.2 – C.2.3 – VZOR. ŘEZY  PROPUSTKU P3- KM 1,019 40  
D 1.1.2 – C.2.4 – VZOR. ŘEZY  PROPUSTKU P4- KM 1,297 82  
podkladní beton pod troubu C/12/15 XO  tl. 100 mm</t>
  </si>
  <si>
    <t>NOVÝ STAV P1 - KM 0,541 66 
8,40*1,05*0,10=0,882 [A] 
NOVÝ STAV P2 - KM 0,719 78 
7,15*1,05*0,10=0,751 [B] 
NOVÝ STAV P3 - KM 1,019 40 
(8,0*1,05*0,10)=0,840 [C] 
NOVÝ STAV P4 - KM 1,297 82 
(8,0*1,05*0,10)=0,840 [D] 
Celkem: A+B+C+D=3,313 [E]</t>
  </si>
  <si>
    <t>NOVÝ STAV P1 - KM 0,541 66 
šikmá čela propustku - kamenná dlažba tl.200 
((1,80*1,30)+(1,65*1,40))*0,1=-0,465 [A] 
zadláždění dna u vtoku - lomový kámen tl.200 mm 
1,80*(0,80+0,35)*(1,60*0,80)*0,1=-0,265 [B] 
NOVÝ STAV P2 - KM 0,719 78 
šikmá čela propustku + zpevnění svahu - lomový kámen tl.200 mm 
((2,60*1,50)+(1,65*1,40)+(1,0*0,5))*0,1=0,671 [C] 
zadláždění dna u vtoku - lomový kámen tl.200 mm 
1,30*(0,80+0,35)*(1,60*0,80)*0,1=0,191 [D] 
NOVÝ STAV P3 - KM 1,019 40 
šikmá čela propustku + zpevnění svahu a dna - lomový kámen tl.200 mm 
((3*2)+(3*1,5))*0,1=1,050 [E] 
NOVÝ STAV P4 - KM 1,297 82 
Svahové čelo propustku + odláždění u vtoku a výtoku - lomový kámen tl.200 mm 
((2,20*1,70)+(0.5*1,4))*0,2=0,888 [F] 
Celkem: A+B+C+D+E+F=2,070 [G]</t>
  </si>
  <si>
    <t>D 1.1.2 – C.2.1 – VZOR. ŘEZY  PROPUSTKU P1- KM 0,541 66  
D 1.1.2 – C.2.2 – VZOR. ŘEZY  PROPUSTKU P2- KM 0,719 78  
D 1.1.2 – C.2.3 – VZOR. ŘEZY  PROPUSTKU P3- KM 1,019 40  
D 1.1.2 – C.2.4 – VZOR. ŘEZY  PROPUSTKU P4- KM 1,297 82  
Bet. sedlo potrubí beton C 30/37 XC3,XF4,XA1 tl. 150 mm</t>
  </si>
  <si>
    <t>NOVÝ STAV P1 - KM 0,541 66 
8,40*1,05*0,15=1,323 [A] 
NOVÝ STAV P2 - KM 0,719 78 
7,15*1,05*0,15=1,126 [B] 
NOVÝ STAV P3 - KM 1,019 40 
8,0*1,05*0,15=1,260 [C] 
NOVÝ STAV P4 - KM 1,297 82 
7,70*1,05*0,15=1,213 [D] 
Celkem: A+B+C+D=4,922 [E]</t>
  </si>
  <si>
    <t>D 1.1.2 – C.2.1 – VZOR. ŘEZY  PROPUSTKU P1- KM 0,541 66  
D 1.1.2 – C.2.2 – VZOR. ŘEZY  PROPUSTKU P2- KM 0,719 78  
D 1.1.2 – C.2.3 – VZOR. ŘEZY  PROPUSTKU P3- KM 1,019 40  
D 1.1.2 – C.2.4 – VZOR. ŘEZY  PROPUSTKU P4- KM 1,297 82  
štěrkové lože ŠDA fr.0-63 tl.120mm</t>
  </si>
  <si>
    <t>NOVÝ STAV P1 - KM 0,541 66 
8,40*2,45*0,12=2,470 [A] 
NOVÝ STAV P2 - KM 0,719 78 
8,35*2,45*0,12=2,455 [B] 
NOVÝ STAV P3 - KM 1,019 40 
8,35*2,45*0,12=2,455 [C] 
NOVÝ STAV P4 - KM 1,297 82 
8,35*2,45*0,12=2,455 [D] 
Celkem: A+B+C+D=9,835 [E]</t>
  </si>
  <si>
    <t>46251</t>
  </si>
  <si>
    <t>ZÁHOZ Z LOMOVÉHO KAMENE</t>
  </si>
  <si>
    <t>D 1.1.2 – C.2.1 – VZOR. ŘEZY  PROPUSTKU P1- KM 0,541 66  
D 1.1.2 – C.2.2 – VZOR. ŘEZY  PROPUSTKU P2- KM 0,719 78  
D 1.1.2 – C.2.3 – VZOR. ŘEZY  PROPUSTKU P3- KM 1,019 40  
D 1.1.2 – C.2.4 – VZOR. ŘEZY  PROPUSTKU P4- KM 1,297 82  
výtok - těžký kamenný zához</t>
  </si>
  <si>
    <t>NOVÝ STAV P1 - KM 0,541 66 
1,65*0,5*0,5=0,413 [A] 
NOVÝ STAV P2 - KM 0,719 78 
3,0*0,7*0,5=1,050 [B] 
NOVÝ STAV P3 - KM 1,019 40 
2,5*0,7*0,5=0,875 [C] 
NOVÝ STAV P4 - KM 1,297 82 
0,65*0,50*0,5 =0,163 [D] 
Celkem: A+B+C+D=2,501 [E]</t>
  </si>
  <si>
    <t>položka zahrnuje: 
- dodávku a zához lomového kamene předepsané frakce včetně mimostaveništní a vnitrostaveništní dopravy 
není-li v zadávací dokumentaci uvedeno jinak, jedná se o nakupovaný materiál</t>
  </si>
  <si>
    <t>NOVÝ STAV P1 - KM 0,541 66 
šikmá čela propustku - kamenná dlažba tl.200 mm 
((1,80*1,30)+(1,65*1,40))*0,2=-0,930 [A] 
zadláždění dna u vtoku - lomový kámen tl.200 mm 
1,80*(0,80+0,35)*(1,60*0,80)*0,2=-0,530 [B] 
NOVÝ STAV P2 - KM 0,719 78 
šikmá čela propustku + zpevnění svahu - lomový kámen tl.200 mm 
((2,60*1,50)+(1,65*1,40)+(1,0*0,5))*0,2=1,342 [C] 
zadláždění dna u vtoku - lomový kámen tl.200 mm 
1,30*(0,80+0,35)*(1,60*0,80)*0,2=0,383 [D] 
NOVÝ STAV P3 - KM 1,019 40 
šikmá čela propustku + zpevnění svahu a dna - lomový kámen tl.200 mm 
((3*2)+(3*1,5))*0,2=2,100 [E] 
NOVÝ STAV P4 - KM 1,297 82 
Svahové čelo propustku + odláždění u vtoku a výtoku - lomový kámen tl.200 mm 
((2,20*1,70)+(0.5*1,4))*0,2=0,888 [F] 
Celkem: A+B+C+D+E+F=3,253 [G]</t>
  </si>
  <si>
    <t>D 1.1.2 – C.2.1 – VZOR. ŘEZY  PROPUSTKU P1- KM 0,541 66  
D 1.1.2 – C.2.2 – VZOR. ŘEZY  PROPUSTKU P2- KM 0,719 78  
D 1.1.2 – C.2.3 – VZOR. ŘEZY  PROPUSTKU P3- KM 1,019 40  
D 1.1.2 – C.2.4 – VZOR. ŘEZY  PROPUSTKU P4- KM 1,297 82  
betonový zajišťovací práh beton C 30/37, XC3,XD3,XA1</t>
  </si>
  <si>
    <t>NOVÝ STAV P1 - KM 0,541 66 
(1,80*0,60*0,6) + (1,65*0,60*0,6)=1,242 [A] 
NOVÝ STAV P2 - KM 0,719 78 
1,50*0,60*0,6*2=1,080 [B] 
NOVÝ STAV P3 - KM 1,019 40 
(1,80 +1,50)*0,60*0,6=1,188 [C] 
NOVÝ STAV P4 - KM 1,297 82 
(1,80 + 1,50)*0,60*0,6=1,188 [D] 
Celkem: A+B+C+D=4,698 [E]</t>
  </si>
  <si>
    <t>46731A</t>
  </si>
  <si>
    <t>STUPNĚ A PRAHY VODNÍCH KORYT Z PROSTÉHO BETONU C20/25</t>
  </si>
  <si>
    <t>D 1.1.2 – C.2.1 – VZOR. ŘEZY  PROPUSTKU P1- KM 0,541 66  
D 1.1.2 – C.2.2 – VZOR. ŘEZY  PROPUSTKU P2- KM 0,719 78  
D 1.1.2 – C.2.3 – VZOR. ŘEZY  PROPUSTKU P3- KM 1,019 40  
D 1.1.2 – C.2.4 – VZOR. ŘEZY  PROPUSTKU P4- KM 1,297 82  
betonové stabilizační  prahy beton C 20/25 XF3,XD3,XA1:</t>
  </si>
  <si>
    <t>NOVÝ STAV P1 - KM 0,541 66 
(0,80+0,35+1,30)*0,30*0,5=0,368 [A] 
(1,40+0,50)*0,30*0,50*2=0,570 [B] 
NOVÝ STAV P2 - KM 0,719 78 
(1,90+1,50)*0,30*0,5=0,510 [C] 
NOVÝ STAV P3 - KM 1,019 40 
(0,90+0,80+0,50)*0,30*0,5=0,330 [D] 
NOVÝ STAV P4 - KM 1,297 82 
(0,50+0,90)*0,30*0,5=0,210 [E] 
Celkem: A+B+C+D+E=1,988 [F]</t>
  </si>
  <si>
    <t>57475</t>
  </si>
  <si>
    <t>VOZOVKOVÉ VÝZTUŽNÉ VRSTVY Z GEOMŘÍŽOVINY</t>
  </si>
  <si>
    <t>D 1.1.2 – C.2.1 – VZOR. ŘEZY  PROPUSTKU P1- KM 0,541 66  
D 1.1.2 – C.2.2 – VZOR. ŘEZY  PROPUSTKU P2- KM 0,719 78  
D 1.1.2 – C.2.3 – VZOR. ŘEZY  PROPUSTKU P3- KM 1,019 40  
D 1.1.2 – C.2.4 – VZOR. ŘEZY  PROPUSTKU P4- KM 1,297 82  
Ošetření styčné spáry - trojosá geomříž   
(výkop x stávající vrstvy vozovky)</t>
  </si>
  <si>
    <t>NOVÝ STAV P1 - KM 0,541 66 
8,40*1,0*2=16,800 [A] 
NOVÝ STAV P2 - KM 0,719 78  
8,35*1,0*2=16,700 [B] 
NOVÝ STAV P3 - KM 1,019 40 
8,00*1,0*2=16,000 [C] 
NOVÝ STAV P4 - KM 1,297 82 
8,00*1,0*2=16,000 [D] 
Celkem: A+B+C+D=65,500 [E]</t>
  </si>
  <si>
    <t>- dodání geomříže v požadované kvalitě a v množství včetně přesahů (přesahy započteny v jednotkové ceně) 
- očištění podkladu 
- pokládka geomříže dle předepsaného technologického předpisu</t>
  </si>
  <si>
    <t>Úpravy povrchů, podlahy, výplně otvorů</t>
  </si>
  <si>
    <t>62745</t>
  </si>
  <si>
    <t>SPÁROVÁNÍ STARÉHO ZDIVA CEMENTOVOU MALTOU</t>
  </si>
  <si>
    <t>D 1.1.2 – C.2.2 – VZOR. ŘEZY  PROPUSTKU P2- KM 0,719 78</t>
  </si>
  <si>
    <t>NOVÝ STAV P2 - KM 0,719 78 
Přespárování  kamen. čela  
1*2,60=2,600 [A]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</si>
  <si>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</si>
  <si>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D 1.1.2 – C.2.1 – VZOR. ŘEZY  PROPUSTKU P1- KM 0,541 66  
D 1.1.2 – C.2.2 – VZOR. ŘEZY  PROPUSTKU P2- KM 0,719 78  
D 1.1.2 – C.2.3 – VZOR. ŘEZY  PROPUSTKU P3- KM 1,019 40  
D 1.1.2 – C.2.4 – VZOR. ŘEZY  PROPUSTKU P4- KM 1,297 82  
Izolace proti zemní vlhkosti:</t>
  </si>
  <si>
    <t>NOVÝ STAV P1 - KM 0,541 66 
Nátěr ALP 1x (0,7+0,85+0,7)*8,40=18,900 [A] 
Nátěr ALN 2x (0,7+0,85+0,7)*8,40*2=37,800 [B] 
NOVÝ STAV P2 - KM 0,719 78 
Nátěr ALP 1x (0,7+0,85+0,7)*8,35=18,788 [C] 
Nátěr ALN 2x (0,7+0,85+0,7)*8,40*2=37,800 [D] 
NOVÝ STAV P3 - KM 1,019 40 
Nátěr ALP 1x (0,7+0,85+0,7)*8,00=18,000 [E] 
Nátěr ALN 2x (0,7+0,85+0,7)*8,00*2=36,000 [F] 
NOVÝ STAV P4 - KM 1,297 82 
Nátěr ALP 1x (0,7+0,85+0,7)*7,70=17,325 [G] 
Nátěr ALN 2x (0,7+0,85+0,7)*7,70*2=34,650 [H] 
Celkem: A+B+C+D+E+F+G+H=219,263 [I]</t>
  </si>
  <si>
    <t>D 1.1.2 – C.2.3 – VZOR. ŘEZY  PROPUSTKU P3- KM 1,019 40  
D 1.1.2 – C.2.4 – VZOR. ŘEZY  PROPUSTKU P4- KM 1,297 82</t>
  </si>
  <si>
    <t>NOVÝ STAV P3 - KM 1,019 40 
zákrytová deska včetně mříže 1500x1200 mm D400 
1=1,000 [A] 
NOVÝ STAV P4 - KM 1,297 82 
zákrytová deska včetně mříže 1500x900 mm D400 
1=1,000 [B] 
Celkem: A+B=2,000 [C]</t>
  </si>
  <si>
    <t>899575</t>
  </si>
  <si>
    <t>OBETONOVÁNÍ POTRUBÍ ZE ŽELEZOBETONU DO C30/37 VČETNĚ VÝZTUŽE</t>
  </si>
  <si>
    <t>D 1.1.2 – C.2.1 – VZOR. ŘEZY  PROPUSTKU P1- KM 0,541 66  
D 1.1.2 – C.2.2 – VZOR. ŘEZY  PROPUSTKU P2- KM 0,719 78  
D 1.1.2 – C.2.3 – VZOR. ŘEZY  PROPUSTKU P3- KM 1,019 40  
D 1.1.2 – C.2.4 – VZOR. ŘEZY  PROPUSTKU P4- KM 1,297 82  
Obetonování potrubí beton C 30/37 XD3,XF3,XA1</t>
  </si>
  <si>
    <t>NOVÝ STAV P1 - KM 0,541 66 
(8,40*0,85*0,70)-(8,40*0,078*3,14)=2,941 [A] 
NOVÝ STAV P2 - KM 0,719 78 
(8,35*0,85*0,70)-(8,35*0,078*3,14)=2,923 [B] 
NOVÝ STAV P3 - KM 1,019 40 
(8,00*0,85*0,70)-(8,00*0,078*3,14)=2,801 [C] 
NOVÝ STAV P4 - KM 1,297 82 
(7,70*0,85*0,70)-(7,70*0,078*3,14)=2,696 [D] 
Celkem: A+B+C+D=11,361 [E]</t>
  </si>
  <si>
    <t>NOVÝ STAV P3 - KM 1,019 40 
vnitřní rozměr  - 1200x 900 mm, tl. stěny 300 mm, výška vnitřní min. 1,30 m 
zákrytová deska včetně mříže 1500x1200 mm D400 
dno vydlážděno lomovým kamenem 
1=1,000 [A] 
NOVÝ STAV P4 - KM 1,297 82 
vnitřní rozměr  - 1200x 600 mm, tl. stěny 300 mm, 
výška mezi mříží a dnem-  1,30 m 
zákrytová deska včetně mříže 1500x900 mm D400 
dno vydlážděno lomovým kamenem 
vtok z příkopu - vymodelovat ve stěně tvar příkopu 
1=1,000 [B] 
Celkem: A+B=2,000 [C]</t>
  </si>
  <si>
    <t>9183B2</t>
  </si>
  <si>
    <t>PROPUSTY Z TRUB DN 400MM ŽELEZOBETONOVÝCH</t>
  </si>
  <si>
    <t>NOVÝ STAV P1 - KM 0,541 66 
ŽB trouba hrdlová DN 400, 2500 mm - 4 ks vtokovou a výtokovu troubu seříznout 
10=10,000 [A] 
NOVÝ STAV P2 - KM 0,719 78 
ŽB trouba hrdlová DN 400, 2500 mm - 4 ks vtokovou a výtokovu troubu seříznout 
10=10,000 [B] 
NOVÝ STAV P3 - KM 1,019 40 
ŽB trouba hrdlová DN 400, 2500 mm - 4 ks vtokovou a výtokovu troubu seříznout 
10=10,000 [C] 
vtok trouba betonová DN 400 2,50 M - Bude seříznuta dle svahového čela, bude položena do betonového lože 
2,5=2,500 [D] 
NOVÝ STAV P4 - KM 1,297 82 
ŽB trouba hrdlová DN 400, 2500 mm - 4 ks vtokovou a výtokovu troubu seříznout 
10=10,000 [E] 
Celkem: A+B+C+D+E=42,500 [F]</t>
  </si>
  <si>
    <t>NOVÝ STAV P1 - KM 0,541 66 
2*5,5=11,000 [A] 
NOVÝ STAV P2 - KM 0,719 78 
2*5,5=11,000 [B] 
NOVÝ STAV P3 - KM 1,019 40 
2*5,5=11,000 [C] 
NOVÝ STAV P4 - KM 1,297 82 
2*5,5=11,000 [D] 
Celkem: A+B+C+D=44,000 [E]</t>
  </si>
  <si>
    <t>938443</t>
  </si>
  <si>
    <t>OČIŠTĚNÍ ZDIVA OTRYSKÁNÍM TLAKOVOU VODOU DO 1000 BARŮ</t>
  </si>
  <si>
    <t>NOVÝ STAV P2 - KM 0,719 78 
očištění otryskáním - kamenné čelo + bet. zákrytová deska  
(2,60*1)+(2,60*0,5)=3,900 [A]</t>
  </si>
  <si>
    <t>položka zahrnuje očištění předepsaným způsobem včetně odklizení vzniklého odpadu</t>
  </si>
  <si>
    <t>96613</t>
  </si>
  <si>
    <t>BOURÁNÍ KONSTRUKCÍ Z KAMENE NA MC</t>
  </si>
  <si>
    <t>PŘÍČNÝ PROPUSTEK - P1 - KM 0,541 66 
Odstranění kamenných čel propustku - předpoklad 
(2,0*1,3*0,5)*2=2,600 [A] 
PŘÍČNÝ PROPUSTEK - P2 - KM 0,719 78 
Odstranění kamenných čel propustku - předpoklad (čela neznatelná) - žulový kámen 
(2,0*1,3*0,5)*2=2,600 [B] 
PŘÍČNÝ PROPUSTEK - P3 - KM 1,019 40 
Odstranění kamenných čel propustku - předpoklad (čela neznatelná) - žulový kámen 
(2,0*1,3*0,5)*2=2,600 [C] 
PŘÍČNÝ PROPUSTEK - P4 - KM 1,297 82 
Odstranění kamenných čel propustku - předpoklad (čela neznatelná) - žulový kámen 
(2,0*1,5*0,5)*2=3,000 [D] 
Celkem: A+B+C+D=10,800 [E]</t>
  </si>
  <si>
    <t>PŘÍČNÝ PROPUSTEK - P1 - KM 0,541 66 
Odstranění betonové  trouby DN 400 (je silně zanesena)  
7,6=7,600 [A] 
PŘÍČNÝ PROPUSTEK - P2 - KM 0,719 78 
Odstranění betonové  trouby DN 400 (je silně zanesena)  
7,6=7,600 [B] 
PŘÍČNÝ PROPUSTEK - P3 - KM 1,019 40 
Odstranění betonové  trouby DN 400 (je zanesena)  
7,8=7,800 [C] 
PŘÍČNÝ PROPUSTEK - P4 - KM 1,297 82 
Odstranění betonové  trouby DN 400 (je zanesena) 
8=8,000 [D] 
Celkem: A+B+C+D=31,000 [E]</t>
  </si>
  <si>
    <t>SO 801</t>
  </si>
  <si>
    <t>SADOVÉ ÚPRAVY V RÁMCI OBJEKTU SO 101</t>
  </si>
  <si>
    <t>014211</t>
  </si>
  <si>
    <t>POPLATKY ZA ZEMNÍK - ORNICE</t>
  </si>
  <si>
    <t>Nová ornice v tl.200 mm v místě vybouraných zpev. ploch + hydro osev 
v místě bezbytné úpravy zatrubnění 
122*0,2=24,400 [A] 
v místě zatrubnění km 0,007 
15,00*0,2=3,000 [B] 
Celkem: A+B=27,400 [C]</t>
  </si>
  <si>
    <t>zahrnuje veškeré poplatky majiteli zemníku související s nákupem zeminy (nikoliv s otvírkou zemníku)</t>
  </si>
  <si>
    <t>18222</t>
  </si>
  <si>
    <t>ROZPROSTŘENÍ ORNICE VE SVAHU V TL DO 0,15M</t>
  </si>
  <si>
    <t>Ohumusování ploch dotčených stavbou tl. 150 mm 
122+15+35+220=392,000 [A]</t>
  </si>
  <si>
    <t>položka zahrnuje: 
nutné přemístění ornice z dočasných skládek vzdálených do 50m 
rozprostření ornice v předepsané tloušťce ve svahu přes 1:5</t>
  </si>
  <si>
    <t>18241</t>
  </si>
  <si>
    <t>ZALOŽENÍ TRÁVNÍKU RUČNÍM VÝSEVEM</t>
  </si>
  <si>
    <t>pouze v území IV.zóny ochrany přírody  
Dodávka travního semene na základě schválení na KD TDI a investorem stavby</t>
  </si>
  <si>
    <t>35+140=175,000 [A] 
v místě bezbytné úpravy zatrubnění 
122=122,000 [B] 
v místě zatrubnění km 0,007 
15,00=15,000 [C] 
Celkem: A+B+C=312,000 [D]</t>
  </si>
  <si>
    <t>Zahrnuje dodání předepsané travní směsi, její výsev na ornici, zalévání, první pokosení, to vše bez ohledu na sklon terénu</t>
  </si>
  <si>
    <t>SO 802</t>
  </si>
  <si>
    <t>SADOVÉ ÚPRAVY V RÁMCI OBJEKTU SO 102</t>
  </si>
  <si>
    <t>Situace B.1.2.1.2.3, Vzor.příč.řezy B.1.4.1  
Plochy se nacházejí v I. a II. zóně ochrany přírody</t>
  </si>
  <si>
    <t>Zemina vhodná pro ohumusování 
209,45=209,450 [A]</t>
  </si>
  <si>
    <t>Ohumusování ploch dotčených stavbou tl. 150 mm 
(209,45/0,15)=1 396,333 [A]</t>
  </si>
  <si>
    <t>Situace B.1.2.1.2.3, Vzor.příč.řezy B.1.4.1  
Plochy se nacházejí v I. a II. zóně ochrany přírody  
Dodávka travního semene na základě schválení na KD TDI a investorem stavby</t>
  </si>
  <si>
    <t>Zatravění ploch travním semenem 30g/m2 
pouze v území IV.zóny ochrany přírody      
(209,45/0,15)=1 396,333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</si>
</sst>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101</v>
      </c>
      <c s="20" t="s">
        <v>102</v>
      </c>
      <c s="21">
        <f>'SO 010'!I3</f>
      </c>
      <c s="21">
        <f>'SO 010'!O2</f>
      </c>
      <c s="21">
        <f>C11+D11</f>
      </c>
    </row>
    <row r="12" spans="1:5" ht="12.75" customHeight="1">
      <c r="A12" s="20" t="s">
        <v>215</v>
      </c>
      <c s="20" t="s">
        <v>216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529</v>
      </c>
      <c s="20" t="s">
        <v>530</v>
      </c>
      <c s="21">
        <f>'SO 102'!I3</f>
      </c>
      <c s="21">
        <f>'SO 102'!O2</f>
      </c>
      <c s="21">
        <f>C13+D13</f>
      </c>
    </row>
    <row r="14" spans="1:5" ht="12.75" customHeight="1">
      <c r="A14" s="20" t="s">
        <v>650</v>
      </c>
      <c s="20" t="s">
        <v>651</v>
      </c>
      <c s="21">
        <f>'SO 103'!I3</f>
      </c>
      <c s="21">
        <f>'SO 103'!O2</f>
      </c>
      <c s="21">
        <f>C14+D14</f>
      </c>
    </row>
    <row r="15" spans="1:5" ht="12.75" customHeight="1">
      <c r="A15" s="20" t="s">
        <v>728</v>
      </c>
      <c s="20" t="s">
        <v>729</v>
      </c>
      <c s="21">
        <f>'SO 801'!I3</f>
      </c>
      <c s="21">
        <f>'SO 801'!O2</f>
      </c>
      <c s="21">
        <f>C15+D15</f>
      </c>
    </row>
    <row r="16" spans="1:5" ht="12.75" customHeight="1">
      <c r="A16" s="20" t="s">
        <v>743</v>
      </c>
      <c s="20" t="s">
        <v>744</v>
      </c>
      <c s="21">
        <f>'SO 802'!I3</f>
      </c>
      <c s="21">
        <f>'SO 802'!O2</f>
      </c>
      <c s="21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56</v>
      </c>
      <c s="25" t="s">
        <v>29</v>
      </c>
      <c s="30" t="s">
        <v>57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58</v>
      </c>
    </row>
    <row r="15" spans="1:5" ht="12.75">
      <c r="A15" s="36" t="s">
        <v>52</v>
      </c>
      <c r="E15" s="37" t="s">
        <v>59</v>
      </c>
    </row>
    <row r="16" spans="1:5" ht="12.75">
      <c r="A16" t="s">
        <v>54</v>
      </c>
      <c r="E16" s="35" t="s">
        <v>55</v>
      </c>
    </row>
    <row r="17" spans="1:16" ht="12.75">
      <c r="A17" s="25" t="s">
        <v>45</v>
      </c>
      <c s="29" t="s">
        <v>22</v>
      </c>
      <c s="29" t="s">
        <v>56</v>
      </c>
      <c s="25" t="s">
        <v>23</v>
      </c>
      <c s="30" t="s">
        <v>57</v>
      </c>
      <c s="31" t="s">
        <v>49</v>
      </c>
      <c s="32">
        <v>10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60</v>
      </c>
    </row>
    <row r="19" spans="1:5" ht="12.75">
      <c r="A19" s="36" t="s">
        <v>52</v>
      </c>
      <c r="E19" s="37" t="s">
        <v>61</v>
      </c>
    </row>
    <row r="20" spans="1:5" ht="12.75">
      <c r="A20" t="s">
        <v>54</v>
      </c>
      <c r="E20" s="35" t="s">
        <v>55</v>
      </c>
    </row>
    <row r="21" spans="1:16" ht="12.75">
      <c r="A21" s="25" t="s">
        <v>45</v>
      </c>
      <c s="29" t="s">
        <v>33</v>
      </c>
      <c s="29" t="s">
        <v>56</v>
      </c>
      <c s="25" t="s">
        <v>22</v>
      </c>
      <c s="30" t="s">
        <v>57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62</v>
      </c>
    </row>
    <row r="23" spans="1:5" ht="12.75">
      <c r="A23" s="36" t="s">
        <v>52</v>
      </c>
      <c r="E23" s="37" t="s">
        <v>59</v>
      </c>
    </row>
    <row r="24" spans="1:5" ht="12.75">
      <c r="A24" t="s">
        <v>54</v>
      </c>
      <c r="E24" s="35" t="s">
        <v>55</v>
      </c>
    </row>
    <row r="25" spans="1:16" ht="12.75">
      <c r="A25" s="25" t="s">
        <v>45</v>
      </c>
      <c s="29" t="s">
        <v>35</v>
      </c>
      <c s="29" t="s">
        <v>56</v>
      </c>
      <c s="25" t="s">
        <v>33</v>
      </c>
      <c s="30" t="s">
        <v>57</v>
      </c>
      <c s="31" t="s">
        <v>49</v>
      </c>
      <c s="32">
        <v>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63</v>
      </c>
    </row>
    <row r="27" spans="1:5" ht="12.75">
      <c r="A27" s="36" t="s">
        <v>52</v>
      </c>
      <c r="E27" s="37" t="s">
        <v>64</v>
      </c>
    </row>
    <row r="28" spans="1:5" ht="12.75">
      <c r="A28" t="s">
        <v>54</v>
      </c>
      <c r="E28" s="35" t="s">
        <v>55</v>
      </c>
    </row>
    <row r="29" spans="1:16" ht="12.75">
      <c r="A29" s="25" t="s">
        <v>45</v>
      </c>
      <c s="29" t="s">
        <v>37</v>
      </c>
      <c s="29" t="s">
        <v>56</v>
      </c>
      <c s="25" t="s">
        <v>35</v>
      </c>
      <c s="30" t="s">
        <v>57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65</v>
      </c>
    </row>
    <row r="31" spans="1:5" ht="12.75">
      <c r="A31" s="36" t="s">
        <v>52</v>
      </c>
      <c r="E31" s="37" t="s">
        <v>59</v>
      </c>
    </row>
    <row r="32" spans="1:5" ht="12.75">
      <c r="A32" t="s">
        <v>54</v>
      </c>
      <c r="E32" s="35" t="s">
        <v>55</v>
      </c>
    </row>
    <row r="33" spans="1:16" ht="12.75">
      <c r="A33" s="25" t="s">
        <v>45</v>
      </c>
      <c s="29" t="s">
        <v>66</v>
      </c>
      <c s="29" t="s">
        <v>56</v>
      </c>
      <c s="25" t="s">
        <v>37</v>
      </c>
      <c s="30" t="s">
        <v>57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67</v>
      </c>
    </row>
    <row r="35" spans="1:5" ht="12.75">
      <c r="A35" s="36" t="s">
        <v>52</v>
      </c>
      <c r="E35" s="37" t="s">
        <v>59</v>
      </c>
    </row>
    <row r="36" spans="1:5" ht="12.75">
      <c r="A36" t="s">
        <v>54</v>
      </c>
      <c r="E36" s="35" t="s">
        <v>55</v>
      </c>
    </row>
    <row r="37" spans="1:16" ht="12.75">
      <c r="A37" s="25" t="s">
        <v>45</v>
      </c>
      <c s="29" t="s">
        <v>68</v>
      </c>
      <c s="29" t="s">
        <v>69</v>
      </c>
      <c s="25" t="s">
        <v>47</v>
      </c>
      <c s="30" t="s">
        <v>70</v>
      </c>
      <c s="31" t="s">
        <v>49</v>
      </c>
      <c s="32">
        <v>3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71</v>
      </c>
    </row>
    <row r="39" spans="1:5" ht="12.75">
      <c r="A39" s="36" t="s">
        <v>52</v>
      </c>
      <c r="E39" s="37" t="s">
        <v>72</v>
      </c>
    </row>
    <row r="40" spans="1:5" ht="12.75">
      <c r="A40" t="s">
        <v>54</v>
      </c>
      <c r="E40" s="35" t="s">
        <v>73</v>
      </c>
    </row>
    <row r="41" spans="1:16" ht="12.75">
      <c r="A41" s="25" t="s">
        <v>45</v>
      </c>
      <c s="29" t="s">
        <v>40</v>
      </c>
      <c s="29" t="s">
        <v>74</v>
      </c>
      <c s="25" t="s">
        <v>29</v>
      </c>
      <c s="30" t="s">
        <v>75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76</v>
      </c>
    </row>
    <row r="43" spans="1:5" ht="12.75">
      <c r="A43" s="36" t="s">
        <v>52</v>
      </c>
      <c r="E43" s="37" t="s">
        <v>59</v>
      </c>
    </row>
    <row r="44" spans="1:5" ht="12.75">
      <c r="A44" t="s">
        <v>54</v>
      </c>
      <c r="E44" s="35" t="s">
        <v>77</v>
      </c>
    </row>
    <row r="45" spans="1:16" ht="12.75">
      <c r="A45" s="25" t="s">
        <v>45</v>
      </c>
      <c s="29" t="s">
        <v>42</v>
      </c>
      <c s="29" t="s">
        <v>74</v>
      </c>
      <c s="25" t="s">
        <v>23</v>
      </c>
      <c s="30" t="s">
        <v>75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78</v>
      </c>
    </row>
    <row r="47" spans="1:5" ht="12.75">
      <c r="A47" s="36" t="s">
        <v>52</v>
      </c>
      <c r="E47" s="37" t="s">
        <v>59</v>
      </c>
    </row>
    <row r="48" spans="1:5" ht="12.75">
      <c r="A48" t="s">
        <v>54</v>
      </c>
      <c r="E48" s="35" t="s">
        <v>77</v>
      </c>
    </row>
    <row r="49" spans="1:16" ht="12.75">
      <c r="A49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82</v>
      </c>
    </row>
    <row r="51" spans="1:5" ht="12.75">
      <c r="A51" s="36" t="s">
        <v>52</v>
      </c>
      <c r="E51" s="37" t="s">
        <v>59</v>
      </c>
    </row>
    <row r="52" spans="1:5" ht="12.75">
      <c r="A52" t="s">
        <v>54</v>
      </c>
      <c r="E52" s="35" t="s">
        <v>77</v>
      </c>
    </row>
    <row r="53" spans="1:16" ht="12.75">
      <c r="A53" s="25" t="s">
        <v>45</v>
      </c>
      <c s="29" t="s">
        <v>83</v>
      </c>
      <c s="29" t="s">
        <v>84</v>
      </c>
      <c s="25" t="s">
        <v>47</v>
      </c>
      <c s="30" t="s">
        <v>85</v>
      </c>
      <c s="31" t="s">
        <v>49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47</v>
      </c>
    </row>
    <row r="55" spans="1:5" ht="12.75">
      <c r="A55" s="36" t="s">
        <v>52</v>
      </c>
      <c r="E55" s="37" t="s">
        <v>59</v>
      </c>
    </row>
    <row r="56" spans="1:5" ht="63.75">
      <c r="A56" t="s">
        <v>54</v>
      </c>
      <c r="E56" s="35" t="s">
        <v>86</v>
      </c>
    </row>
    <row r="57" spans="1:16" ht="12.75">
      <c r="A57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25.5">
      <c r="A58" s="34" t="s">
        <v>50</v>
      </c>
      <c r="E58" s="35" t="s">
        <v>90</v>
      </c>
    </row>
    <row r="59" spans="1:5" ht="12.75">
      <c r="A59" s="36" t="s">
        <v>52</v>
      </c>
      <c r="E59" s="37" t="s">
        <v>59</v>
      </c>
    </row>
    <row r="60" spans="1:5" ht="12.75">
      <c r="A60" t="s">
        <v>54</v>
      </c>
      <c r="E60" s="35" t="s">
        <v>91</v>
      </c>
    </row>
    <row r="61" spans="1:16" ht="12.75">
      <c r="A61" s="25" t="s">
        <v>45</v>
      </c>
      <c s="29" t="s">
        <v>92</v>
      </c>
      <c s="29" t="s">
        <v>93</v>
      </c>
      <c s="25" t="s">
        <v>47</v>
      </c>
      <c s="30" t="s">
        <v>89</v>
      </c>
      <c s="31" t="s">
        <v>94</v>
      </c>
      <c s="32">
        <v>4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25.5">
      <c r="A62" s="34" t="s">
        <v>50</v>
      </c>
      <c r="E62" s="35" t="s">
        <v>95</v>
      </c>
    </row>
    <row r="63" spans="1:5" ht="12.75">
      <c r="A63" s="36" t="s">
        <v>52</v>
      </c>
      <c r="E63" s="37" t="s">
        <v>96</v>
      </c>
    </row>
    <row r="64" spans="1:5" ht="12.75">
      <c r="A64" t="s">
        <v>54</v>
      </c>
      <c r="E64" s="35" t="s">
        <v>91</v>
      </c>
    </row>
    <row r="65" spans="1:16" ht="12.75">
      <c r="A65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49</v>
      </c>
      <c s="32">
        <v>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47</v>
      </c>
    </row>
    <row r="67" spans="1:5" ht="12.75">
      <c r="A67" s="36" t="s">
        <v>52</v>
      </c>
      <c r="E67" s="37" t="s">
        <v>47</v>
      </c>
    </row>
    <row r="68" spans="1:5" ht="25.5">
      <c r="A68" t="s">
        <v>54</v>
      </c>
      <c r="E68" s="35" t="s">
        <v>100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</v>
      </c>
      <c s="38">
        <f>0+I8+I13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101</v>
      </c>
      <c s="6"/>
      <c s="18" t="s">
        <v>102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103</v>
      </c>
      <c s="25" t="s">
        <v>47</v>
      </c>
      <c s="30" t="s">
        <v>104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105</v>
      </c>
    </row>
    <row r="11" spans="1:5" ht="12.75">
      <c r="A11" s="36" t="s">
        <v>52</v>
      </c>
      <c r="E11" s="37" t="s">
        <v>59</v>
      </c>
    </row>
    <row r="12" spans="1:5" ht="12.75">
      <c r="A12" t="s">
        <v>54</v>
      </c>
      <c r="E12" s="35" t="s">
        <v>106</v>
      </c>
    </row>
    <row r="13" spans="1:18" ht="12.75" customHeight="1">
      <c r="A13" s="6" t="s">
        <v>43</v>
      </c>
      <c s="6"/>
      <c s="40" t="s">
        <v>40</v>
      </c>
      <c s="6"/>
      <c s="27" t="s">
        <v>107</v>
      </c>
      <c s="6"/>
      <c s="6"/>
      <c s="6"/>
      <c s="41">
        <f>0+Q13</f>
      </c>
      <c r="O13">
        <f>0+R13</f>
      </c>
      <c r="Q13">
        <f>0+I14+I18+I22+I26+I30+I34+I38+I42+I46+I50+I54+I58+I62+I66+I70+I74+I78+I82+I86+I90+I94+I98+I102+I106+I110+I114+I118+I122</f>
      </c>
      <c>
        <f>0+O14+O18+O22+O26+O30+O34+O38+O42+O46+O50+O54+O58+O62+O66+O70+O74+O78+O82+O86+O90+O94+O98+O102+O106+O110+O114+O118+O122</f>
      </c>
    </row>
    <row r="14" spans="1:16" ht="25.5">
      <c r="A14" s="25" t="s">
        <v>45</v>
      </c>
      <c s="29" t="s">
        <v>23</v>
      </c>
      <c s="29" t="s">
        <v>108</v>
      </c>
      <c s="25" t="s">
        <v>47</v>
      </c>
      <c s="30" t="s">
        <v>109</v>
      </c>
      <c s="31" t="s">
        <v>110</v>
      </c>
      <c s="32">
        <v>94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111</v>
      </c>
    </row>
    <row r="16" spans="1:5" ht="306">
      <c r="A16" s="36" t="s">
        <v>52</v>
      </c>
      <c r="E16" s="37" t="s">
        <v>112</v>
      </c>
    </row>
    <row r="17" spans="1:5" ht="63.75">
      <c r="A17" t="s">
        <v>54</v>
      </c>
      <c r="E17" s="35" t="s">
        <v>113</v>
      </c>
    </row>
    <row r="18" spans="1:16" ht="12.75">
      <c r="A18" s="25" t="s">
        <v>45</v>
      </c>
      <c s="29" t="s">
        <v>22</v>
      </c>
      <c s="29" t="s">
        <v>114</v>
      </c>
      <c s="25" t="s">
        <v>47</v>
      </c>
      <c s="30" t="s">
        <v>115</v>
      </c>
      <c s="31" t="s">
        <v>110</v>
      </c>
      <c s="32">
        <v>94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111</v>
      </c>
    </row>
    <row r="20" spans="1:5" ht="306">
      <c r="A20" s="36" t="s">
        <v>52</v>
      </c>
      <c r="E20" s="37" t="s">
        <v>112</v>
      </c>
    </row>
    <row r="21" spans="1:5" ht="25.5">
      <c r="A21" t="s">
        <v>54</v>
      </c>
      <c r="E21" s="35" t="s">
        <v>116</v>
      </c>
    </row>
    <row r="22" spans="1:16" ht="12.75">
      <c r="A22" s="25" t="s">
        <v>45</v>
      </c>
      <c s="29" t="s">
        <v>33</v>
      </c>
      <c s="29" t="s">
        <v>117</v>
      </c>
      <c s="25" t="s">
        <v>47</v>
      </c>
      <c s="30" t="s">
        <v>118</v>
      </c>
      <c s="31" t="s">
        <v>119</v>
      </c>
      <c s="32">
        <v>3864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111</v>
      </c>
    </row>
    <row r="24" spans="1:5" ht="382.5">
      <c r="A24" s="36" t="s">
        <v>52</v>
      </c>
      <c r="E24" s="37" t="s">
        <v>120</v>
      </c>
    </row>
    <row r="25" spans="1:5" ht="25.5">
      <c r="A25" t="s">
        <v>54</v>
      </c>
      <c r="E25" s="35" t="s">
        <v>121</v>
      </c>
    </row>
    <row r="26" spans="1:16" ht="25.5">
      <c r="A26" s="25" t="s">
        <v>45</v>
      </c>
      <c s="29" t="s">
        <v>35</v>
      </c>
      <c s="29" t="s">
        <v>122</v>
      </c>
      <c s="25" t="s">
        <v>47</v>
      </c>
      <c s="30" t="s">
        <v>123</v>
      </c>
      <c s="31" t="s">
        <v>110</v>
      </c>
      <c s="32">
        <v>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111</v>
      </c>
    </row>
    <row r="28" spans="1:5" ht="25.5">
      <c r="A28" s="36" t="s">
        <v>52</v>
      </c>
      <c r="E28" s="37" t="s">
        <v>124</v>
      </c>
    </row>
    <row r="29" spans="1:5" ht="63.75">
      <c r="A29" t="s">
        <v>54</v>
      </c>
      <c r="E29" s="35" t="s">
        <v>113</v>
      </c>
    </row>
    <row r="30" spans="1:16" ht="12.75">
      <c r="A30" s="25" t="s">
        <v>45</v>
      </c>
      <c s="29" t="s">
        <v>37</v>
      </c>
      <c s="29" t="s">
        <v>125</v>
      </c>
      <c s="25" t="s">
        <v>47</v>
      </c>
      <c s="30" t="s">
        <v>126</v>
      </c>
      <c s="31" t="s">
        <v>110</v>
      </c>
      <c s="32">
        <v>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111</v>
      </c>
    </row>
    <row r="32" spans="1:5" ht="25.5">
      <c r="A32" s="36" t="s">
        <v>52</v>
      </c>
      <c r="E32" s="37" t="s">
        <v>124</v>
      </c>
    </row>
    <row r="33" spans="1:5" ht="25.5">
      <c r="A33" t="s">
        <v>54</v>
      </c>
      <c r="E33" s="35" t="s">
        <v>116</v>
      </c>
    </row>
    <row r="34" spans="1:16" ht="12.75">
      <c r="A34" s="25" t="s">
        <v>45</v>
      </c>
      <c s="29" t="s">
        <v>66</v>
      </c>
      <c s="29" t="s">
        <v>127</v>
      </c>
      <c s="25" t="s">
        <v>47</v>
      </c>
      <c s="30" t="s">
        <v>128</v>
      </c>
      <c s="31" t="s">
        <v>119</v>
      </c>
      <c s="32">
        <v>210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111</v>
      </c>
    </row>
    <row r="36" spans="1:5" ht="38.25">
      <c r="A36" s="36" t="s">
        <v>52</v>
      </c>
      <c r="E36" s="37" t="s">
        <v>129</v>
      </c>
    </row>
    <row r="37" spans="1:5" ht="25.5">
      <c r="A37" t="s">
        <v>54</v>
      </c>
      <c r="E37" s="35" t="s">
        <v>121</v>
      </c>
    </row>
    <row r="38" spans="1:16" ht="12.75">
      <c r="A38" s="25" t="s">
        <v>45</v>
      </c>
      <c s="29" t="s">
        <v>68</v>
      </c>
      <c s="29" t="s">
        <v>130</v>
      </c>
      <c s="25" t="s">
        <v>47</v>
      </c>
      <c s="30" t="s">
        <v>131</v>
      </c>
      <c s="31" t="s">
        <v>110</v>
      </c>
      <c s="32">
        <v>90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111</v>
      </c>
    </row>
    <row r="40" spans="1:5" ht="318.75">
      <c r="A40" s="36" t="s">
        <v>52</v>
      </c>
      <c r="E40" s="37" t="s">
        <v>132</v>
      </c>
    </row>
    <row r="41" spans="1:5" ht="63.75">
      <c r="A41" t="s">
        <v>54</v>
      </c>
      <c r="E41" s="35" t="s">
        <v>133</v>
      </c>
    </row>
    <row r="42" spans="1:16" ht="12.75">
      <c r="A42" s="25" t="s">
        <v>45</v>
      </c>
      <c s="29" t="s">
        <v>40</v>
      </c>
      <c s="29" t="s">
        <v>134</v>
      </c>
      <c s="25" t="s">
        <v>47</v>
      </c>
      <c s="30" t="s">
        <v>135</v>
      </c>
      <c s="31" t="s">
        <v>110</v>
      </c>
      <c s="32">
        <v>90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111</v>
      </c>
    </row>
    <row r="44" spans="1:5" ht="318.75">
      <c r="A44" s="36" t="s">
        <v>52</v>
      </c>
      <c r="E44" s="37" t="s">
        <v>132</v>
      </c>
    </row>
    <row r="45" spans="1:5" ht="25.5">
      <c r="A45" t="s">
        <v>54</v>
      </c>
      <c r="E45" s="35" t="s">
        <v>116</v>
      </c>
    </row>
    <row r="46" spans="1:16" ht="12.75">
      <c r="A46" s="25" t="s">
        <v>45</v>
      </c>
      <c s="29" t="s">
        <v>42</v>
      </c>
      <c s="29" t="s">
        <v>136</v>
      </c>
      <c s="25" t="s">
        <v>47</v>
      </c>
      <c s="30" t="s">
        <v>137</v>
      </c>
      <c s="31" t="s">
        <v>119</v>
      </c>
      <c s="32">
        <v>3444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111</v>
      </c>
    </row>
    <row r="48" spans="1:5" ht="395.25">
      <c r="A48" s="36" t="s">
        <v>52</v>
      </c>
      <c r="E48" s="37" t="s">
        <v>138</v>
      </c>
    </row>
    <row r="49" spans="1:5" ht="25.5">
      <c r="A49" t="s">
        <v>54</v>
      </c>
      <c r="E49" s="35" t="s">
        <v>139</v>
      </c>
    </row>
    <row r="50" spans="1:16" ht="12.75">
      <c r="A50" s="25" t="s">
        <v>45</v>
      </c>
      <c s="29" t="s">
        <v>79</v>
      </c>
      <c s="29" t="s">
        <v>140</v>
      </c>
      <c s="25" t="s">
        <v>47</v>
      </c>
      <c s="30" t="s">
        <v>141</v>
      </c>
      <c s="31" t="s">
        <v>110</v>
      </c>
      <c s="32">
        <v>24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111</v>
      </c>
    </row>
    <row r="52" spans="1:5" ht="89.25">
      <c r="A52" s="36" t="s">
        <v>52</v>
      </c>
      <c r="E52" s="37" t="s">
        <v>142</v>
      </c>
    </row>
    <row r="53" spans="1:5" ht="76.5">
      <c r="A53" t="s">
        <v>54</v>
      </c>
      <c r="E53" s="35" t="s">
        <v>143</v>
      </c>
    </row>
    <row r="54" spans="1:16" ht="12.75">
      <c r="A54" s="25" t="s">
        <v>45</v>
      </c>
      <c s="29" t="s">
        <v>83</v>
      </c>
      <c s="29" t="s">
        <v>144</v>
      </c>
      <c s="25" t="s">
        <v>47</v>
      </c>
      <c s="30" t="s">
        <v>145</v>
      </c>
      <c s="31" t="s">
        <v>110</v>
      </c>
      <c s="32">
        <v>24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111</v>
      </c>
    </row>
    <row r="56" spans="1:5" ht="89.25">
      <c r="A56" s="36" t="s">
        <v>52</v>
      </c>
      <c r="E56" s="37" t="s">
        <v>142</v>
      </c>
    </row>
    <row r="57" spans="1:5" ht="25.5">
      <c r="A57" t="s">
        <v>54</v>
      </c>
      <c r="E57" s="35" t="s">
        <v>146</v>
      </c>
    </row>
    <row r="58" spans="1:16" ht="12.75">
      <c r="A58" s="25" t="s">
        <v>45</v>
      </c>
      <c s="29" t="s">
        <v>87</v>
      </c>
      <c s="29" t="s">
        <v>147</v>
      </c>
      <c s="25" t="s">
        <v>47</v>
      </c>
      <c s="30" t="s">
        <v>148</v>
      </c>
      <c s="31" t="s">
        <v>119</v>
      </c>
      <c s="32">
        <v>882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111</v>
      </c>
    </row>
    <row r="60" spans="1:5" ht="140.25">
      <c r="A60" s="36" t="s">
        <v>52</v>
      </c>
      <c r="E60" s="37" t="s">
        <v>149</v>
      </c>
    </row>
    <row r="61" spans="1:5" ht="25.5">
      <c r="A61" t="s">
        <v>54</v>
      </c>
      <c r="E61" s="35" t="s">
        <v>150</v>
      </c>
    </row>
    <row r="62" spans="1:16" ht="12.75">
      <c r="A62" s="25" t="s">
        <v>45</v>
      </c>
      <c s="29" t="s">
        <v>92</v>
      </c>
      <c s="29" t="s">
        <v>151</v>
      </c>
      <c s="25" t="s">
        <v>47</v>
      </c>
      <c s="30" t="s">
        <v>152</v>
      </c>
      <c s="31" t="s">
        <v>110</v>
      </c>
      <c s="32">
        <v>1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153</v>
      </c>
    </row>
    <row r="64" spans="1:5" ht="38.25">
      <c r="A64" s="36" t="s">
        <v>52</v>
      </c>
      <c r="E64" s="37" t="s">
        <v>154</v>
      </c>
    </row>
    <row r="65" spans="1:5" ht="76.5">
      <c r="A65" t="s">
        <v>54</v>
      </c>
      <c r="E65" s="35" t="s">
        <v>143</v>
      </c>
    </row>
    <row r="66" spans="1:16" ht="12.75">
      <c r="A66" s="25" t="s">
        <v>45</v>
      </c>
      <c s="29" t="s">
        <v>97</v>
      </c>
      <c s="29" t="s">
        <v>155</v>
      </c>
      <c s="25" t="s">
        <v>47</v>
      </c>
      <c s="30" t="s">
        <v>156</v>
      </c>
      <c s="31" t="s">
        <v>110</v>
      </c>
      <c s="32">
        <v>1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153</v>
      </c>
    </row>
    <row r="68" spans="1:5" ht="38.25">
      <c r="A68" s="36" t="s">
        <v>52</v>
      </c>
      <c r="E68" s="37" t="s">
        <v>154</v>
      </c>
    </row>
    <row r="69" spans="1:5" ht="25.5">
      <c r="A69" t="s">
        <v>54</v>
      </c>
      <c r="E69" s="35" t="s">
        <v>146</v>
      </c>
    </row>
    <row r="70" spans="1:16" ht="12.75">
      <c r="A70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119</v>
      </c>
      <c s="32">
        <v>14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153</v>
      </c>
    </row>
    <row r="72" spans="1:5" ht="51">
      <c r="A72" s="36" t="s">
        <v>52</v>
      </c>
      <c r="E72" s="37" t="s">
        <v>160</v>
      </c>
    </row>
    <row r="73" spans="1:5" ht="25.5">
      <c r="A73" t="s">
        <v>54</v>
      </c>
      <c r="E73" s="35" t="s">
        <v>150</v>
      </c>
    </row>
    <row r="74" spans="1:16" ht="12.75">
      <c r="A74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110</v>
      </c>
      <c s="32">
        <v>10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111</v>
      </c>
    </row>
    <row r="76" spans="1:5" ht="25.5">
      <c r="A76" s="36" t="s">
        <v>52</v>
      </c>
      <c r="E76" s="37" t="s">
        <v>164</v>
      </c>
    </row>
    <row r="77" spans="1:5" ht="63.75">
      <c r="A77" t="s">
        <v>54</v>
      </c>
      <c r="E77" s="35" t="s">
        <v>165</v>
      </c>
    </row>
    <row r="78" spans="1:16" ht="12.75">
      <c r="A78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110</v>
      </c>
      <c s="32">
        <v>10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111</v>
      </c>
    </row>
    <row r="80" spans="1:5" ht="25.5">
      <c r="A80" s="36" t="s">
        <v>52</v>
      </c>
      <c r="E80" s="37" t="s">
        <v>164</v>
      </c>
    </row>
    <row r="81" spans="1:5" ht="25.5">
      <c r="A81" t="s">
        <v>54</v>
      </c>
      <c r="E81" s="35" t="s">
        <v>146</v>
      </c>
    </row>
    <row r="82" spans="1:16" ht="12.75">
      <c r="A82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119</v>
      </c>
      <c s="32">
        <v>1050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111</v>
      </c>
    </row>
    <row r="84" spans="1:5" ht="38.25">
      <c r="A84" s="36" t="s">
        <v>52</v>
      </c>
      <c r="E84" s="37" t="s">
        <v>172</v>
      </c>
    </row>
    <row r="85" spans="1:5" ht="25.5">
      <c r="A85" t="s">
        <v>54</v>
      </c>
      <c r="E85" s="35" t="s">
        <v>150</v>
      </c>
    </row>
    <row r="86" spans="1:16" ht="12.75">
      <c r="A86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110</v>
      </c>
      <c s="32">
        <v>60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111</v>
      </c>
    </row>
    <row r="88" spans="1:5" ht="38.25">
      <c r="A88" s="36" t="s">
        <v>52</v>
      </c>
      <c r="E88" s="37" t="s">
        <v>176</v>
      </c>
    </row>
    <row r="89" spans="1:5" ht="63.75">
      <c r="A89" t="s">
        <v>54</v>
      </c>
      <c r="E89" s="35" t="s">
        <v>165</v>
      </c>
    </row>
    <row r="90" spans="1:16" ht="12.75">
      <c r="A90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110</v>
      </c>
      <c s="32">
        <v>60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111</v>
      </c>
    </row>
    <row r="92" spans="1:5" ht="38.25">
      <c r="A92" s="36" t="s">
        <v>52</v>
      </c>
      <c r="E92" s="37" t="s">
        <v>176</v>
      </c>
    </row>
    <row r="93" spans="1:5" ht="25.5">
      <c r="A93" t="s">
        <v>54</v>
      </c>
      <c r="E93" s="35" t="s">
        <v>146</v>
      </c>
    </row>
    <row r="94" spans="1:16" ht="12.75">
      <c r="A94" s="25" t="s">
        <v>45</v>
      </c>
      <c s="29" t="s">
        <v>180</v>
      </c>
      <c s="29" t="s">
        <v>181</v>
      </c>
      <c s="25" t="s">
        <v>47</v>
      </c>
      <c s="30" t="s">
        <v>182</v>
      </c>
      <c s="31" t="s">
        <v>119</v>
      </c>
      <c s="32">
        <v>840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111</v>
      </c>
    </row>
    <row r="96" spans="1:5" ht="63.75">
      <c r="A96" s="36" t="s">
        <v>52</v>
      </c>
      <c r="E96" s="37" t="s">
        <v>183</v>
      </c>
    </row>
    <row r="97" spans="1:5" ht="25.5">
      <c r="A97" t="s">
        <v>54</v>
      </c>
      <c r="E97" s="35" t="s">
        <v>150</v>
      </c>
    </row>
    <row r="98" spans="1:16" ht="25.5">
      <c r="A98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110</v>
      </c>
      <c s="32">
        <v>150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187</v>
      </c>
    </row>
    <row r="100" spans="1:5" ht="331.5">
      <c r="A100" s="36" t="s">
        <v>52</v>
      </c>
      <c r="E100" s="37" t="s">
        <v>188</v>
      </c>
    </row>
    <row r="101" spans="1:5" ht="63.75">
      <c r="A101" t="s">
        <v>54</v>
      </c>
      <c r="E101" s="35" t="s">
        <v>165</v>
      </c>
    </row>
    <row r="102" spans="1:16" ht="12.75">
      <c r="A102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110</v>
      </c>
      <c s="32">
        <v>150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187</v>
      </c>
    </row>
    <row r="104" spans="1:5" ht="331.5">
      <c r="A104" s="36" t="s">
        <v>52</v>
      </c>
      <c r="E104" s="37" t="s">
        <v>188</v>
      </c>
    </row>
    <row r="105" spans="1:5" ht="25.5">
      <c r="A105" t="s">
        <v>54</v>
      </c>
      <c r="E105" s="35" t="s">
        <v>146</v>
      </c>
    </row>
    <row r="106" spans="1:16" ht="12.75">
      <c r="A106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119</v>
      </c>
      <c s="32">
        <v>4284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187</v>
      </c>
    </row>
    <row r="108" spans="1:5" ht="408">
      <c r="A108" s="36" t="s">
        <v>52</v>
      </c>
      <c r="E108" s="37" t="s">
        <v>195</v>
      </c>
    </row>
    <row r="109" spans="1:5" ht="25.5">
      <c r="A109" t="s">
        <v>54</v>
      </c>
      <c r="E109" s="35" t="s">
        <v>150</v>
      </c>
    </row>
    <row r="110" spans="1:16" ht="12.75">
      <c r="A110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199</v>
      </c>
      <c s="32">
        <v>100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111</v>
      </c>
    </row>
    <row r="112" spans="1:5" ht="38.25">
      <c r="A112" s="36" t="s">
        <v>52</v>
      </c>
      <c r="E112" s="37" t="s">
        <v>200</v>
      </c>
    </row>
    <row r="113" spans="1:5" ht="63.75">
      <c r="A113" t="s">
        <v>54</v>
      </c>
      <c r="E113" s="35" t="s">
        <v>165</v>
      </c>
    </row>
    <row r="114" spans="1:16" ht="12.75">
      <c r="A114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199</v>
      </c>
      <c s="32">
        <v>100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111</v>
      </c>
    </row>
    <row r="116" spans="1:5" ht="38.25">
      <c r="A116" s="36" t="s">
        <v>52</v>
      </c>
      <c r="E116" s="37" t="s">
        <v>200</v>
      </c>
    </row>
    <row r="117" spans="1:5" ht="25.5">
      <c r="A117" t="s">
        <v>54</v>
      </c>
      <c r="E117" s="35" t="s">
        <v>146</v>
      </c>
    </row>
    <row r="118" spans="1:16" ht="12.75">
      <c r="A118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207</v>
      </c>
      <c s="32">
        <v>10500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111</v>
      </c>
    </row>
    <row r="120" spans="1:5" ht="51">
      <c r="A120" s="36" t="s">
        <v>52</v>
      </c>
      <c r="E120" s="37" t="s">
        <v>208</v>
      </c>
    </row>
    <row r="121" spans="1:5" ht="25.5">
      <c r="A121" t="s">
        <v>54</v>
      </c>
      <c r="E121" s="35" t="s">
        <v>209</v>
      </c>
    </row>
    <row r="122" spans="1:16" ht="12.75">
      <c r="A122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199</v>
      </c>
      <c s="32">
        <v>11.5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187</v>
      </c>
    </row>
    <row r="124" spans="1:5" ht="25.5">
      <c r="A124" s="36" t="s">
        <v>52</v>
      </c>
      <c r="E124" s="37" t="s">
        <v>213</v>
      </c>
    </row>
    <row r="125" spans="1:5" ht="38.25">
      <c r="A125" t="s">
        <v>54</v>
      </c>
      <c r="E125" s="35" t="s">
        <v>214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0+O8+O21+O86+O111+O116+O141+O178+O183+O232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215</v>
      </c>
      <c s="38">
        <f>0+I8+I21+I86+I111+I116+I141+I178+I183+I232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215</v>
      </c>
      <c s="6"/>
      <c s="18" t="s">
        <v>216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217</v>
      </c>
      <c s="25" t="s">
        <v>29</v>
      </c>
      <c s="30" t="s">
        <v>218</v>
      </c>
      <c s="31" t="s">
        <v>219</v>
      </c>
      <c s="32">
        <v>327.846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220</v>
      </c>
    </row>
    <row r="11" spans="1:5" ht="191.25">
      <c r="A11" s="36" t="s">
        <v>52</v>
      </c>
      <c r="E11" s="37" t="s">
        <v>221</v>
      </c>
    </row>
    <row r="12" spans="1:5" ht="25.5">
      <c r="A12" t="s">
        <v>54</v>
      </c>
      <c r="E12" s="35" t="s">
        <v>222</v>
      </c>
    </row>
    <row r="13" spans="1:16" ht="12.75">
      <c r="A13" s="25" t="s">
        <v>45</v>
      </c>
      <c s="29" t="s">
        <v>23</v>
      </c>
      <c s="29" t="s">
        <v>223</v>
      </c>
      <c s="25" t="s">
        <v>47</v>
      </c>
      <c s="30" t="s">
        <v>224</v>
      </c>
      <c s="31" t="s">
        <v>219</v>
      </c>
      <c s="32">
        <v>24.77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225</v>
      </c>
    </row>
    <row r="15" spans="1:5" ht="89.25">
      <c r="A15" s="36" t="s">
        <v>52</v>
      </c>
      <c r="E15" s="37" t="s">
        <v>226</v>
      </c>
    </row>
    <row r="16" spans="1:5" ht="25.5">
      <c r="A16" t="s">
        <v>54</v>
      </c>
      <c r="E16" s="35" t="s">
        <v>222</v>
      </c>
    </row>
    <row r="17" spans="1:16" ht="12.75">
      <c r="A17" s="25" t="s">
        <v>45</v>
      </c>
      <c s="29" t="s">
        <v>22</v>
      </c>
      <c s="29" t="s">
        <v>227</v>
      </c>
      <c s="25" t="s">
        <v>47</v>
      </c>
      <c s="30" t="s">
        <v>228</v>
      </c>
      <c s="31" t="s">
        <v>219</v>
      </c>
      <c s="32">
        <v>51.524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229</v>
      </c>
    </row>
    <row r="19" spans="1:5" ht="25.5">
      <c r="A19" s="36" t="s">
        <v>52</v>
      </c>
      <c r="E19" s="37" t="s">
        <v>230</v>
      </c>
    </row>
    <row r="20" spans="1:5" ht="25.5">
      <c r="A20" t="s">
        <v>54</v>
      </c>
      <c r="E20" s="35" t="s">
        <v>222</v>
      </c>
    </row>
    <row r="21" spans="1:18" ht="12.75" customHeight="1">
      <c r="A21" s="6" t="s">
        <v>43</v>
      </c>
      <c s="6"/>
      <c s="40" t="s">
        <v>29</v>
      </c>
      <c s="6"/>
      <c s="27" t="s">
        <v>231</v>
      </c>
      <c s="6"/>
      <c s="6"/>
      <c s="6"/>
      <c s="41">
        <f>0+Q21</f>
      </c>
      <c r="O21">
        <f>0+R21</f>
      </c>
      <c r="Q21">
        <f>0+I22+I26+I30+I34+I38+I42+I46+I50+I54+I58+I62+I66+I70+I74+I78+I82</f>
      </c>
      <c>
        <f>0+O22+O26+O30+O34+O38+O42+O46+O50+O54+O58+O62+O66+O70+O74+O78+O82</f>
      </c>
    </row>
    <row r="22" spans="1:16" ht="12.75">
      <c r="A22" s="25" t="s">
        <v>45</v>
      </c>
      <c s="29" t="s">
        <v>33</v>
      </c>
      <c s="29" t="s">
        <v>232</v>
      </c>
      <c s="25" t="s">
        <v>47</v>
      </c>
      <c s="30" t="s">
        <v>233</v>
      </c>
      <c s="31" t="s">
        <v>219</v>
      </c>
      <c s="32">
        <v>1.512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234</v>
      </c>
    </row>
    <row r="24" spans="1:5" ht="12.75">
      <c r="A24" s="36" t="s">
        <v>52</v>
      </c>
      <c r="E24" s="37" t="s">
        <v>47</v>
      </c>
    </row>
    <row r="25" spans="1:5" ht="63.75">
      <c r="A25" t="s">
        <v>54</v>
      </c>
      <c r="E25" s="35" t="s">
        <v>235</v>
      </c>
    </row>
    <row r="26" spans="1:16" ht="25.5">
      <c r="A26" s="25" t="s">
        <v>45</v>
      </c>
      <c s="29" t="s">
        <v>35</v>
      </c>
      <c s="29" t="s">
        <v>236</v>
      </c>
      <c s="25" t="s">
        <v>47</v>
      </c>
      <c s="30" t="s">
        <v>237</v>
      </c>
      <c s="31" t="s">
        <v>219</v>
      </c>
      <c s="32">
        <v>172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50</v>
      </c>
      <c r="E27" s="35" t="s">
        <v>238</v>
      </c>
    </row>
    <row r="28" spans="1:5" ht="89.25">
      <c r="A28" s="36" t="s">
        <v>52</v>
      </c>
      <c r="E28" s="37" t="s">
        <v>239</v>
      </c>
    </row>
    <row r="29" spans="1:5" ht="63.75">
      <c r="A29" t="s">
        <v>54</v>
      </c>
      <c r="E29" s="35" t="s">
        <v>235</v>
      </c>
    </row>
    <row r="30" spans="1:16" ht="12.75">
      <c r="A30" s="25" t="s">
        <v>45</v>
      </c>
      <c s="29" t="s">
        <v>37</v>
      </c>
      <c s="29" t="s">
        <v>240</v>
      </c>
      <c s="25" t="s">
        <v>47</v>
      </c>
      <c s="30" t="s">
        <v>241</v>
      </c>
      <c s="31" t="s">
        <v>219</v>
      </c>
      <c s="32">
        <v>51.52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38.25">
      <c r="A31" s="34" t="s">
        <v>50</v>
      </c>
      <c r="E31" s="35" t="s">
        <v>242</v>
      </c>
    </row>
    <row r="32" spans="1:5" ht="12.75">
      <c r="A32" s="36" t="s">
        <v>52</v>
      </c>
      <c r="E32" s="37" t="s">
        <v>243</v>
      </c>
    </row>
    <row r="33" spans="1:5" ht="63.75">
      <c r="A33" t="s">
        <v>54</v>
      </c>
      <c r="E33" s="35" t="s">
        <v>235</v>
      </c>
    </row>
    <row r="34" spans="1:16" ht="12.75">
      <c r="A34" s="25" t="s">
        <v>45</v>
      </c>
      <c s="29" t="s">
        <v>66</v>
      </c>
      <c s="29" t="s">
        <v>244</v>
      </c>
      <c s="25" t="s">
        <v>47</v>
      </c>
      <c s="30" t="s">
        <v>245</v>
      </c>
      <c s="31" t="s">
        <v>199</v>
      </c>
      <c s="32">
        <v>73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238</v>
      </c>
    </row>
    <row r="36" spans="1:5" ht="25.5">
      <c r="A36" s="36" t="s">
        <v>52</v>
      </c>
      <c r="E36" s="37" t="s">
        <v>246</v>
      </c>
    </row>
    <row r="37" spans="1:5" ht="63.75">
      <c r="A37" t="s">
        <v>54</v>
      </c>
      <c r="E37" s="35" t="s">
        <v>235</v>
      </c>
    </row>
    <row r="38" spans="1:16" ht="12.75">
      <c r="A38" s="25" t="s">
        <v>45</v>
      </c>
      <c s="29" t="s">
        <v>68</v>
      </c>
      <c s="29" t="s">
        <v>247</v>
      </c>
      <c s="25" t="s">
        <v>47</v>
      </c>
      <c s="30" t="s">
        <v>248</v>
      </c>
      <c s="31" t="s">
        <v>219</v>
      </c>
      <c s="32">
        <v>5.066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50</v>
      </c>
      <c r="E39" s="35" t="s">
        <v>249</v>
      </c>
    </row>
    <row r="40" spans="1:5" ht="63.75">
      <c r="A40" s="36" t="s">
        <v>52</v>
      </c>
      <c r="E40" s="37" t="s">
        <v>250</v>
      </c>
    </row>
    <row r="41" spans="1:5" ht="63.75">
      <c r="A41" t="s">
        <v>54</v>
      </c>
      <c r="E41" s="35" t="s">
        <v>235</v>
      </c>
    </row>
    <row r="42" spans="1:16" ht="12.75">
      <c r="A42" s="25" t="s">
        <v>45</v>
      </c>
      <c s="29" t="s">
        <v>40</v>
      </c>
      <c s="29" t="s">
        <v>251</v>
      </c>
      <c s="25" t="s">
        <v>47</v>
      </c>
      <c s="30" t="s">
        <v>252</v>
      </c>
      <c s="31" t="s">
        <v>199</v>
      </c>
      <c s="32">
        <v>35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253</v>
      </c>
    </row>
    <row r="44" spans="1:5" ht="63.75">
      <c r="A44" s="36" t="s">
        <v>52</v>
      </c>
      <c r="E44" s="37" t="s">
        <v>254</v>
      </c>
    </row>
    <row r="45" spans="1:5" ht="25.5">
      <c r="A45" t="s">
        <v>54</v>
      </c>
      <c r="E45" s="35" t="s">
        <v>255</v>
      </c>
    </row>
    <row r="46" spans="1:16" ht="12.75">
      <c r="A46" s="25" t="s">
        <v>45</v>
      </c>
      <c s="29" t="s">
        <v>42</v>
      </c>
      <c s="29" t="s">
        <v>256</v>
      </c>
      <c s="25" t="s">
        <v>47</v>
      </c>
      <c s="30" t="s">
        <v>257</v>
      </c>
      <c s="31" t="s">
        <v>219</v>
      </c>
      <c s="32">
        <v>224.956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238</v>
      </c>
    </row>
    <row r="48" spans="1:5" ht="102">
      <c r="A48" s="36" t="s">
        <v>52</v>
      </c>
      <c r="E48" s="37" t="s">
        <v>258</v>
      </c>
    </row>
    <row r="49" spans="1:5" ht="369.75">
      <c r="A49" t="s">
        <v>54</v>
      </c>
      <c r="E49" s="35" t="s">
        <v>259</v>
      </c>
    </row>
    <row r="50" spans="1:16" ht="12.75">
      <c r="A50" s="25" t="s">
        <v>45</v>
      </c>
      <c s="29" t="s">
        <v>79</v>
      </c>
      <c s="29" t="s">
        <v>260</v>
      </c>
      <c s="25" t="s">
        <v>47</v>
      </c>
      <c s="30" t="s">
        <v>261</v>
      </c>
      <c s="31" t="s">
        <v>262</v>
      </c>
      <c s="32">
        <v>204.5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50</v>
      </c>
      <c r="E51" s="35" t="s">
        <v>238</v>
      </c>
    </row>
    <row r="52" spans="1:5" ht="25.5">
      <c r="A52" s="36" t="s">
        <v>52</v>
      </c>
      <c r="E52" s="37" t="s">
        <v>263</v>
      </c>
    </row>
    <row r="53" spans="1:5" ht="63.75">
      <c r="A53" t="s">
        <v>54</v>
      </c>
      <c r="E53" s="35" t="s">
        <v>264</v>
      </c>
    </row>
    <row r="54" spans="1:16" ht="12.75">
      <c r="A54" s="25" t="s">
        <v>45</v>
      </c>
      <c s="29" t="s">
        <v>83</v>
      </c>
      <c s="29" t="s">
        <v>265</v>
      </c>
      <c s="25" t="s">
        <v>47</v>
      </c>
      <c s="30" t="s">
        <v>266</v>
      </c>
      <c s="31" t="s">
        <v>199</v>
      </c>
      <c s="32">
        <v>77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267</v>
      </c>
    </row>
    <row r="56" spans="1:5" ht="12.75">
      <c r="A56" s="36" t="s">
        <v>52</v>
      </c>
      <c r="E56" s="37" t="s">
        <v>268</v>
      </c>
    </row>
    <row r="57" spans="1:5" ht="63.75">
      <c r="A57" t="s">
        <v>54</v>
      </c>
      <c r="E57" s="35" t="s">
        <v>264</v>
      </c>
    </row>
    <row r="58" spans="1:16" ht="12.75">
      <c r="A58" s="25" t="s">
        <v>45</v>
      </c>
      <c s="29" t="s">
        <v>87</v>
      </c>
      <c s="29" t="s">
        <v>269</v>
      </c>
      <c s="25" t="s">
        <v>47</v>
      </c>
      <c s="30" t="s">
        <v>270</v>
      </c>
      <c s="31" t="s">
        <v>199</v>
      </c>
      <c s="32">
        <v>2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50</v>
      </c>
      <c r="E59" s="35" t="s">
        <v>267</v>
      </c>
    </row>
    <row r="60" spans="1:5" ht="25.5">
      <c r="A60" s="36" t="s">
        <v>52</v>
      </c>
      <c r="E60" s="37" t="s">
        <v>271</v>
      </c>
    </row>
    <row r="61" spans="1:5" ht="63.75">
      <c r="A61" t="s">
        <v>54</v>
      </c>
      <c r="E61" s="35" t="s">
        <v>264</v>
      </c>
    </row>
    <row r="62" spans="1:16" ht="12.75">
      <c r="A62" s="25" t="s">
        <v>45</v>
      </c>
      <c s="29" t="s">
        <v>92</v>
      </c>
      <c s="29" t="s">
        <v>272</v>
      </c>
      <c s="25" t="s">
        <v>47</v>
      </c>
      <c s="30" t="s">
        <v>273</v>
      </c>
      <c s="31" t="s">
        <v>199</v>
      </c>
      <c s="32">
        <v>100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267</v>
      </c>
    </row>
    <row r="64" spans="1:5" ht="89.25">
      <c r="A64" s="36" t="s">
        <v>52</v>
      </c>
      <c r="E64" s="37" t="s">
        <v>274</v>
      </c>
    </row>
    <row r="65" spans="1:5" ht="63.75">
      <c r="A65" t="s">
        <v>54</v>
      </c>
      <c r="E65" s="35" t="s">
        <v>264</v>
      </c>
    </row>
    <row r="66" spans="1:16" ht="12.75">
      <c r="A66" s="25" t="s">
        <v>45</v>
      </c>
      <c s="29" t="s">
        <v>97</v>
      </c>
      <c s="29" t="s">
        <v>275</v>
      </c>
      <c s="25" t="s">
        <v>47</v>
      </c>
      <c s="30" t="s">
        <v>276</v>
      </c>
      <c s="31" t="s">
        <v>219</v>
      </c>
      <c s="32">
        <v>256.016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238</v>
      </c>
    </row>
    <row r="68" spans="1:5" ht="409.5">
      <c r="A68" s="36" t="s">
        <v>52</v>
      </c>
      <c r="E68" s="37" t="s">
        <v>277</v>
      </c>
    </row>
    <row r="69" spans="1:5" ht="318.75">
      <c r="A69" t="s">
        <v>54</v>
      </c>
      <c r="E69" s="35" t="s">
        <v>278</v>
      </c>
    </row>
    <row r="70" spans="1:16" ht="12.75">
      <c r="A70" s="25" t="s">
        <v>45</v>
      </c>
      <c s="29" t="s">
        <v>157</v>
      </c>
      <c s="29" t="s">
        <v>279</v>
      </c>
      <c s="25" t="s">
        <v>47</v>
      </c>
      <c s="30" t="s">
        <v>280</v>
      </c>
      <c s="31" t="s">
        <v>219</v>
      </c>
      <c s="32">
        <v>8.8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281</v>
      </c>
    </row>
    <row r="72" spans="1:5" ht="12.75">
      <c r="A72" s="36" t="s">
        <v>52</v>
      </c>
      <c r="E72" s="37" t="s">
        <v>282</v>
      </c>
    </row>
    <row r="73" spans="1:5" ht="242.25">
      <c r="A73" t="s">
        <v>54</v>
      </c>
      <c r="E73" s="35" t="s">
        <v>283</v>
      </c>
    </row>
    <row r="74" spans="1:16" ht="12.75">
      <c r="A74" s="25" t="s">
        <v>45</v>
      </c>
      <c s="29" t="s">
        <v>161</v>
      </c>
      <c s="29" t="s">
        <v>284</v>
      </c>
      <c s="25" t="s">
        <v>47</v>
      </c>
      <c s="30" t="s">
        <v>285</v>
      </c>
      <c s="31" t="s">
        <v>219</v>
      </c>
      <c s="32">
        <v>129.36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242.25">
      <c r="A76" s="36" t="s">
        <v>52</v>
      </c>
      <c r="E76" s="37" t="s">
        <v>286</v>
      </c>
    </row>
    <row r="77" spans="1:5" ht="229.5">
      <c r="A77" t="s">
        <v>54</v>
      </c>
      <c r="E77" s="35" t="s">
        <v>287</v>
      </c>
    </row>
    <row r="78" spans="1:16" ht="12.75">
      <c r="A78" s="25" t="s">
        <v>45</v>
      </c>
      <c s="29" t="s">
        <v>166</v>
      </c>
      <c s="29" t="s">
        <v>288</v>
      </c>
      <c s="25" t="s">
        <v>47</v>
      </c>
      <c s="30" t="s">
        <v>289</v>
      </c>
      <c s="31" t="s">
        <v>262</v>
      </c>
      <c s="32">
        <v>972.6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290</v>
      </c>
    </row>
    <row r="80" spans="1:5" ht="191.25">
      <c r="A80" s="36" t="s">
        <v>52</v>
      </c>
      <c r="E80" s="37" t="s">
        <v>291</v>
      </c>
    </row>
    <row r="81" spans="1:5" ht="25.5">
      <c r="A81" t="s">
        <v>54</v>
      </c>
      <c r="E81" s="35" t="s">
        <v>292</v>
      </c>
    </row>
    <row r="82" spans="1:16" ht="12.75">
      <c r="A82" s="25" t="s">
        <v>45</v>
      </c>
      <c s="29" t="s">
        <v>169</v>
      </c>
      <c s="29" t="s">
        <v>293</v>
      </c>
      <c s="25" t="s">
        <v>47</v>
      </c>
      <c s="30" t="s">
        <v>294</v>
      </c>
      <c s="31" t="s">
        <v>262</v>
      </c>
      <c s="32">
        <v>12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12.75">
      <c r="A84" s="36" t="s">
        <v>52</v>
      </c>
      <c r="E84" s="37" t="s">
        <v>295</v>
      </c>
    </row>
    <row r="85" spans="1:5" ht="38.25">
      <c r="A85" t="s">
        <v>54</v>
      </c>
      <c r="E85" s="35" t="s">
        <v>296</v>
      </c>
    </row>
    <row r="86" spans="1:18" ht="12.75" customHeight="1">
      <c r="A86" s="6" t="s">
        <v>43</v>
      </c>
      <c s="6"/>
      <c s="40" t="s">
        <v>23</v>
      </c>
      <c s="6"/>
      <c s="27" t="s">
        <v>297</v>
      </c>
      <c s="6"/>
      <c s="6"/>
      <c s="6"/>
      <c s="41">
        <f>0+Q86</f>
      </c>
      <c r="O86">
        <f>0+R86</f>
      </c>
      <c r="Q86">
        <f>0+I87+I91+I95+I99+I103+I107</f>
      </c>
      <c>
        <f>0+O87+O91+O95+O99+O103+O107</f>
      </c>
    </row>
    <row r="87" spans="1:16" ht="12.75">
      <c r="A87" s="25" t="s">
        <v>45</v>
      </c>
      <c s="29" t="s">
        <v>173</v>
      </c>
      <c s="29" t="s">
        <v>298</v>
      </c>
      <c s="25" t="s">
        <v>47</v>
      </c>
      <c s="30" t="s">
        <v>299</v>
      </c>
      <c s="31" t="s">
        <v>262</v>
      </c>
      <c s="32">
        <v>276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47</v>
      </c>
    </row>
    <row r="89" spans="1:5" ht="25.5">
      <c r="A89" s="36" t="s">
        <v>52</v>
      </c>
      <c r="E89" s="37" t="s">
        <v>300</v>
      </c>
    </row>
    <row r="90" spans="1:5" ht="25.5">
      <c r="A90" t="s">
        <v>54</v>
      </c>
      <c r="E90" s="35" t="s">
        <v>301</v>
      </c>
    </row>
    <row r="91" spans="1:16" ht="12.75">
      <c r="A91" s="25" t="s">
        <v>45</v>
      </c>
      <c s="29" t="s">
        <v>177</v>
      </c>
      <c s="29" t="s">
        <v>302</v>
      </c>
      <c s="25" t="s">
        <v>47</v>
      </c>
      <c s="30" t="s">
        <v>303</v>
      </c>
      <c s="31" t="s">
        <v>199</v>
      </c>
      <c s="32">
        <v>120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51">
      <c r="A92" s="34" t="s">
        <v>50</v>
      </c>
      <c r="E92" s="35" t="s">
        <v>304</v>
      </c>
    </row>
    <row r="93" spans="1:5" ht="12.75">
      <c r="A93" s="36" t="s">
        <v>52</v>
      </c>
      <c r="E93" s="37" t="s">
        <v>305</v>
      </c>
    </row>
    <row r="94" spans="1:5" ht="165.75">
      <c r="A94" t="s">
        <v>54</v>
      </c>
      <c r="E94" s="35" t="s">
        <v>306</v>
      </c>
    </row>
    <row r="95" spans="1:16" ht="12.75">
      <c r="A95" s="25" t="s">
        <v>45</v>
      </c>
      <c s="29" t="s">
        <v>180</v>
      </c>
      <c s="29" t="s">
        <v>307</v>
      </c>
      <c s="25" t="s">
        <v>29</v>
      </c>
      <c s="30" t="s">
        <v>308</v>
      </c>
      <c s="31" t="s">
        <v>219</v>
      </c>
      <c s="32">
        <v>49.863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25.5">
      <c r="A96" s="34" t="s">
        <v>50</v>
      </c>
      <c r="E96" s="35" t="s">
        <v>309</v>
      </c>
    </row>
    <row r="97" spans="1:5" ht="25.5">
      <c r="A97" s="36" t="s">
        <v>52</v>
      </c>
      <c r="E97" s="37" t="s">
        <v>310</v>
      </c>
    </row>
    <row r="98" spans="1:5" ht="38.25">
      <c r="A98" t="s">
        <v>54</v>
      </c>
      <c r="E98" s="35" t="s">
        <v>311</v>
      </c>
    </row>
    <row r="99" spans="1:16" ht="12.75">
      <c r="A99" s="25" t="s">
        <v>45</v>
      </c>
      <c s="29" t="s">
        <v>184</v>
      </c>
      <c s="29" t="s">
        <v>307</v>
      </c>
      <c s="25" t="s">
        <v>23</v>
      </c>
      <c s="30" t="s">
        <v>308</v>
      </c>
      <c s="31" t="s">
        <v>219</v>
      </c>
      <c s="32">
        <v>74.795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38.25">
      <c r="A100" s="34" t="s">
        <v>50</v>
      </c>
      <c r="E100" s="35" t="s">
        <v>312</v>
      </c>
    </row>
    <row r="101" spans="1:5" ht="25.5">
      <c r="A101" s="36" t="s">
        <v>52</v>
      </c>
      <c r="E101" s="37" t="s">
        <v>313</v>
      </c>
    </row>
    <row r="102" spans="1:5" ht="38.25">
      <c r="A102" t="s">
        <v>54</v>
      </c>
      <c r="E102" s="35" t="s">
        <v>311</v>
      </c>
    </row>
    <row r="103" spans="1:16" ht="12.75">
      <c r="A103" s="25" t="s">
        <v>45</v>
      </c>
      <c s="29" t="s">
        <v>189</v>
      </c>
      <c s="29" t="s">
        <v>314</v>
      </c>
      <c s="25" t="s">
        <v>47</v>
      </c>
      <c s="30" t="s">
        <v>315</v>
      </c>
      <c s="31" t="s">
        <v>262</v>
      </c>
      <c s="32">
        <v>737.8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253</v>
      </c>
    </row>
    <row r="105" spans="1:5" ht="25.5">
      <c r="A105" s="36" t="s">
        <v>52</v>
      </c>
      <c r="E105" s="37" t="s">
        <v>316</v>
      </c>
    </row>
    <row r="106" spans="1:5" ht="102">
      <c r="A106" t="s">
        <v>54</v>
      </c>
      <c r="E106" s="35" t="s">
        <v>317</v>
      </c>
    </row>
    <row r="107" spans="1:16" ht="12.75">
      <c r="A107" s="25" t="s">
        <v>45</v>
      </c>
      <c s="29" t="s">
        <v>192</v>
      </c>
      <c s="29" t="s">
        <v>318</v>
      </c>
      <c s="25" t="s">
        <v>47</v>
      </c>
      <c s="30" t="s">
        <v>319</v>
      </c>
      <c s="31" t="s">
        <v>219</v>
      </c>
      <c s="32">
        <v>0.45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320</v>
      </c>
    </row>
    <row r="109" spans="1:5" ht="127.5">
      <c r="A109" s="36" t="s">
        <v>52</v>
      </c>
      <c r="E109" s="37" t="s">
        <v>321</v>
      </c>
    </row>
    <row r="110" spans="1:5" ht="369.75">
      <c r="A110" t="s">
        <v>54</v>
      </c>
      <c r="E110" s="35" t="s">
        <v>322</v>
      </c>
    </row>
    <row r="111" spans="1:18" ht="12.75" customHeight="1">
      <c r="A111" s="6" t="s">
        <v>43</v>
      </c>
      <c s="6"/>
      <c s="40" t="s">
        <v>22</v>
      </c>
      <c s="6"/>
      <c s="27" t="s">
        <v>323</v>
      </c>
      <c s="6"/>
      <c s="6"/>
      <c s="6"/>
      <c s="41">
        <f>0+Q111</f>
      </c>
      <c r="O111">
        <f>0+R111</f>
      </c>
      <c r="Q111">
        <f>0+I112</f>
      </c>
      <c>
        <f>0+O112</f>
      </c>
    </row>
    <row r="112" spans="1:16" ht="12.75">
      <c r="A112" s="25" t="s">
        <v>45</v>
      </c>
      <c s="29" t="s">
        <v>196</v>
      </c>
      <c s="29" t="s">
        <v>324</v>
      </c>
      <c s="25" t="s">
        <v>47</v>
      </c>
      <c s="30" t="s">
        <v>325</v>
      </c>
      <c s="31" t="s">
        <v>326</v>
      </c>
      <c s="32">
        <v>0.72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47</v>
      </c>
    </row>
    <row r="114" spans="1:5" ht="38.25">
      <c r="A114" s="36" t="s">
        <v>52</v>
      </c>
      <c r="E114" s="37" t="s">
        <v>327</v>
      </c>
    </row>
    <row r="115" spans="1:5" ht="267.75">
      <c r="A115" t="s">
        <v>54</v>
      </c>
      <c r="E115" s="35" t="s">
        <v>328</v>
      </c>
    </row>
    <row r="116" spans="1:18" ht="12.75" customHeight="1">
      <c r="A116" s="6" t="s">
        <v>43</v>
      </c>
      <c s="6"/>
      <c s="40" t="s">
        <v>33</v>
      </c>
      <c s="6"/>
      <c s="27" t="s">
        <v>329</v>
      </c>
      <c s="6"/>
      <c s="6"/>
      <c s="6"/>
      <c s="41">
        <f>0+Q116</f>
      </c>
      <c r="O116">
        <f>0+R116</f>
      </c>
      <c r="Q116">
        <f>0+I117+I121+I125+I129+I133+I137</f>
      </c>
      <c>
        <f>0+O117+O121+O125+O129+O133+O137</f>
      </c>
    </row>
    <row r="117" spans="1:16" ht="12.75">
      <c r="A117" s="25" t="s">
        <v>45</v>
      </c>
      <c s="29" t="s">
        <v>201</v>
      </c>
      <c s="29" t="s">
        <v>330</v>
      </c>
      <c s="25" t="s">
        <v>47</v>
      </c>
      <c s="30" t="s">
        <v>331</v>
      </c>
      <c s="31" t="s">
        <v>219</v>
      </c>
      <c s="32">
        <v>9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47</v>
      </c>
    </row>
    <row r="119" spans="1:5" ht="38.25">
      <c r="A119" s="36" t="s">
        <v>52</v>
      </c>
      <c r="E119" s="37" t="s">
        <v>332</v>
      </c>
    </row>
    <row r="120" spans="1:5" ht="369.75">
      <c r="A120" t="s">
        <v>54</v>
      </c>
      <c r="E120" s="35" t="s">
        <v>333</v>
      </c>
    </row>
    <row r="121" spans="1:16" ht="12.75">
      <c r="A121" s="25" t="s">
        <v>45</v>
      </c>
      <c s="29" t="s">
        <v>204</v>
      </c>
      <c s="29" t="s">
        <v>334</v>
      </c>
      <c s="25" t="s">
        <v>47</v>
      </c>
      <c s="30" t="s">
        <v>335</v>
      </c>
      <c s="31" t="s">
        <v>219</v>
      </c>
      <c s="32">
        <v>14.23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47</v>
      </c>
    </row>
    <row r="123" spans="1:5" ht="204">
      <c r="A123" s="36" t="s">
        <v>52</v>
      </c>
      <c r="E123" s="37" t="s">
        <v>336</v>
      </c>
    </row>
    <row r="124" spans="1:5" ht="369.75">
      <c r="A124" t="s">
        <v>54</v>
      </c>
      <c r="E124" s="35" t="s">
        <v>333</v>
      </c>
    </row>
    <row r="125" spans="1:16" ht="12.75">
      <c r="A125" s="25" t="s">
        <v>45</v>
      </c>
      <c s="29" t="s">
        <v>210</v>
      </c>
      <c s="29" t="s">
        <v>337</v>
      </c>
      <c s="25" t="s">
        <v>47</v>
      </c>
      <c s="30" t="s">
        <v>338</v>
      </c>
      <c s="31" t="s">
        <v>219</v>
      </c>
      <c s="32">
        <v>8.97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47</v>
      </c>
    </row>
    <row r="127" spans="1:5" ht="114.75">
      <c r="A127" s="36" t="s">
        <v>52</v>
      </c>
      <c r="E127" s="37" t="s">
        <v>339</v>
      </c>
    </row>
    <row r="128" spans="1:5" ht="38.25">
      <c r="A128" t="s">
        <v>54</v>
      </c>
      <c r="E128" s="35" t="s">
        <v>311</v>
      </c>
    </row>
    <row r="129" spans="1:16" ht="12.75">
      <c r="A129" s="25" t="s">
        <v>45</v>
      </c>
      <c s="29" t="s">
        <v>340</v>
      </c>
      <c s="29" t="s">
        <v>341</v>
      </c>
      <c s="25" t="s">
        <v>47</v>
      </c>
      <c s="30" t="s">
        <v>342</v>
      </c>
      <c s="31" t="s">
        <v>219</v>
      </c>
      <c s="32">
        <v>75.44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47</v>
      </c>
    </row>
    <row r="131" spans="1:5" ht="242.25">
      <c r="A131" s="36" t="s">
        <v>52</v>
      </c>
      <c r="E131" s="37" t="s">
        <v>343</v>
      </c>
    </row>
    <row r="132" spans="1:5" ht="38.25">
      <c r="A132" t="s">
        <v>54</v>
      </c>
      <c r="E132" s="35" t="s">
        <v>311</v>
      </c>
    </row>
    <row r="133" spans="1:16" ht="12.75">
      <c r="A133" s="25" t="s">
        <v>45</v>
      </c>
      <c s="29" t="s">
        <v>344</v>
      </c>
      <c s="29" t="s">
        <v>345</v>
      </c>
      <c s="25" t="s">
        <v>47</v>
      </c>
      <c s="30" t="s">
        <v>346</v>
      </c>
      <c s="31" t="s">
        <v>219</v>
      </c>
      <c s="32">
        <v>7.048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47</v>
      </c>
    </row>
    <row r="135" spans="1:5" ht="216.75">
      <c r="A135" s="36" t="s">
        <v>52</v>
      </c>
      <c r="E135" s="37" t="s">
        <v>347</v>
      </c>
    </row>
    <row r="136" spans="1:5" ht="102">
      <c r="A136" t="s">
        <v>54</v>
      </c>
      <c r="E136" s="35" t="s">
        <v>348</v>
      </c>
    </row>
    <row r="137" spans="1:16" ht="12.75">
      <c r="A137" s="25" t="s">
        <v>45</v>
      </c>
      <c s="29" t="s">
        <v>349</v>
      </c>
      <c s="29" t="s">
        <v>350</v>
      </c>
      <c s="25" t="s">
        <v>47</v>
      </c>
      <c s="30" t="s">
        <v>351</v>
      </c>
      <c s="31" t="s">
        <v>219</v>
      </c>
      <c s="32">
        <v>0.39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47</v>
      </c>
    </row>
    <row r="139" spans="1:5" ht="127.5">
      <c r="A139" s="36" t="s">
        <v>52</v>
      </c>
      <c r="E139" s="37" t="s">
        <v>352</v>
      </c>
    </row>
    <row r="140" spans="1:5" ht="357">
      <c r="A140" t="s">
        <v>54</v>
      </c>
      <c r="E140" s="35" t="s">
        <v>353</v>
      </c>
    </row>
    <row r="141" spans="1:18" ht="12.75" customHeight="1">
      <c r="A141" s="6" t="s">
        <v>43</v>
      </c>
      <c s="6"/>
      <c s="40" t="s">
        <v>35</v>
      </c>
      <c s="6"/>
      <c s="27" t="s">
        <v>354</v>
      </c>
      <c s="6"/>
      <c s="6"/>
      <c s="6"/>
      <c s="41">
        <f>0+Q141</f>
      </c>
      <c r="O141">
        <f>0+R141</f>
      </c>
      <c r="Q141">
        <f>0+I142+I146+I150+I154+I158+I162+I166+I170+I174</f>
      </c>
      <c>
        <f>0+O142+O146+O150+O154+O158+O162+O166+O170+O174</f>
      </c>
    </row>
    <row r="142" spans="1:16" ht="12.75">
      <c r="A142" s="25" t="s">
        <v>45</v>
      </c>
      <c s="29" t="s">
        <v>355</v>
      </c>
      <c s="29" t="s">
        <v>356</v>
      </c>
      <c s="25" t="s">
        <v>47</v>
      </c>
      <c s="30" t="s">
        <v>357</v>
      </c>
      <c s="31" t="s">
        <v>219</v>
      </c>
      <c s="32">
        <v>714.2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253</v>
      </c>
    </row>
    <row r="144" spans="1:5" ht="25.5">
      <c r="A144" s="36" t="s">
        <v>52</v>
      </c>
      <c r="E144" s="37" t="s">
        <v>358</v>
      </c>
    </row>
    <row r="145" spans="1:5" ht="51">
      <c r="A145" t="s">
        <v>54</v>
      </c>
      <c r="E145" s="35" t="s">
        <v>359</v>
      </c>
    </row>
    <row r="146" spans="1:16" ht="12.75">
      <c r="A146" s="25" t="s">
        <v>45</v>
      </c>
      <c s="29" t="s">
        <v>360</v>
      </c>
      <c s="29" t="s">
        <v>361</v>
      </c>
      <c s="25" t="s">
        <v>47</v>
      </c>
      <c s="30" t="s">
        <v>362</v>
      </c>
      <c s="31" t="s">
        <v>219</v>
      </c>
      <c s="32">
        <v>168.75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253</v>
      </c>
    </row>
    <row r="148" spans="1:5" ht="153">
      <c r="A148" s="36" t="s">
        <v>52</v>
      </c>
      <c r="E148" s="37" t="s">
        <v>363</v>
      </c>
    </row>
    <row r="149" spans="1:5" ht="51">
      <c r="A149" t="s">
        <v>54</v>
      </c>
      <c r="E149" s="35" t="s">
        <v>359</v>
      </c>
    </row>
    <row r="150" spans="1:16" ht="12.75">
      <c r="A150" s="25" t="s">
        <v>45</v>
      </c>
      <c s="29" t="s">
        <v>364</v>
      </c>
      <c s="29" t="s">
        <v>365</v>
      </c>
      <c s="25" t="s">
        <v>47</v>
      </c>
      <c s="30" t="s">
        <v>366</v>
      </c>
      <c s="31" t="s">
        <v>262</v>
      </c>
      <c s="32">
        <v>204.5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367</v>
      </c>
    </row>
    <row r="152" spans="1:5" ht="25.5">
      <c r="A152" s="36" t="s">
        <v>52</v>
      </c>
      <c r="E152" s="37" t="s">
        <v>263</v>
      </c>
    </row>
    <row r="153" spans="1:5" ht="38.25">
      <c r="A153" t="s">
        <v>54</v>
      </c>
      <c r="E153" s="35" t="s">
        <v>368</v>
      </c>
    </row>
    <row r="154" spans="1:16" ht="12.75">
      <c r="A154" s="25" t="s">
        <v>45</v>
      </c>
      <c s="29" t="s">
        <v>369</v>
      </c>
      <c s="29" t="s">
        <v>370</v>
      </c>
      <c s="25" t="s">
        <v>47</v>
      </c>
      <c s="30" t="s">
        <v>371</v>
      </c>
      <c s="31" t="s">
        <v>262</v>
      </c>
      <c s="32">
        <v>695.8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253</v>
      </c>
    </row>
    <row r="156" spans="1:5" ht="25.5">
      <c r="A156" s="36" t="s">
        <v>52</v>
      </c>
      <c r="E156" s="37" t="s">
        <v>372</v>
      </c>
    </row>
    <row r="157" spans="1:5" ht="51">
      <c r="A157" t="s">
        <v>54</v>
      </c>
      <c r="E157" s="35" t="s">
        <v>373</v>
      </c>
    </row>
    <row r="158" spans="1:16" ht="12.75">
      <c r="A158" s="25" t="s">
        <v>45</v>
      </c>
      <c s="29" t="s">
        <v>374</v>
      </c>
      <c s="29" t="s">
        <v>375</v>
      </c>
      <c s="25" t="s">
        <v>47</v>
      </c>
      <c s="30" t="s">
        <v>376</v>
      </c>
      <c s="31" t="s">
        <v>262</v>
      </c>
      <c s="32">
        <v>705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253</v>
      </c>
    </row>
    <row r="160" spans="1:5" ht="25.5">
      <c r="A160" s="36" t="s">
        <v>52</v>
      </c>
      <c r="E160" s="37" t="s">
        <v>377</v>
      </c>
    </row>
    <row r="161" spans="1:5" ht="51">
      <c r="A161" t="s">
        <v>54</v>
      </c>
      <c r="E161" s="35" t="s">
        <v>373</v>
      </c>
    </row>
    <row r="162" spans="1:16" ht="12.75">
      <c r="A162" s="25" t="s">
        <v>45</v>
      </c>
      <c s="29" t="s">
        <v>378</v>
      </c>
      <c s="29" t="s">
        <v>379</v>
      </c>
      <c s="25" t="s">
        <v>47</v>
      </c>
      <c s="30" t="s">
        <v>380</v>
      </c>
      <c s="31" t="s">
        <v>262</v>
      </c>
      <c s="32">
        <v>705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253</v>
      </c>
    </row>
    <row r="164" spans="1:5" ht="25.5">
      <c r="A164" s="36" t="s">
        <v>52</v>
      </c>
      <c r="E164" s="37" t="s">
        <v>381</v>
      </c>
    </row>
    <row r="165" spans="1:5" ht="140.25">
      <c r="A165" t="s">
        <v>54</v>
      </c>
      <c r="E165" s="35" t="s">
        <v>382</v>
      </c>
    </row>
    <row r="166" spans="1:16" ht="12.75">
      <c r="A166" s="25" t="s">
        <v>45</v>
      </c>
      <c s="29" t="s">
        <v>383</v>
      </c>
      <c s="29" t="s">
        <v>384</v>
      </c>
      <c s="25" t="s">
        <v>385</v>
      </c>
      <c s="30" t="s">
        <v>386</v>
      </c>
      <c s="31" t="s">
        <v>262</v>
      </c>
      <c s="32">
        <v>695.8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63.75">
      <c r="A167" s="34" t="s">
        <v>50</v>
      </c>
      <c r="E167" s="35" t="s">
        <v>387</v>
      </c>
    </row>
    <row r="168" spans="1:5" ht="25.5">
      <c r="A168" s="36" t="s">
        <v>52</v>
      </c>
      <c r="E168" s="37" t="s">
        <v>388</v>
      </c>
    </row>
    <row r="169" spans="1:5" ht="140.25">
      <c r="A169" t="s">
        <v>54</v>
      </c>
      <c r="E169" s="35" t="s">
        <v>382</v>
      </c>
    </row>
    <row r="170" spans="1:16" ht="25.5">
      <c r="A170" s="25" t="s">
        <v>45</v>
      </c>
      <c s="29" t="s">
        <v>389</v>
      </c>
      <c s="29" t="s">
        <v>390</v>
      </c>
      <c s="25" t="s">
        <v>47</v>
      </c>
      <c s="30" t="s">
        <v>391</v>
      </c>
      <c s="31" t="s">
        <v>262</v>
      </c>
      <c s="32">
        <v>3.6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47</v>
      </c>
    </row>
    <row r="172" spans="1:5" ht="25.5">
      <c r="A172" s="36" t="s">
        <v>52</v>
      </c>
      <c r="E172" s="37" t="s">
        <v>392</v>
      </c>
    </row>
    <row r="173" spans="1:5" ht="153">
      <c r="A173" t="s">
        <v>54</v>
      </c>
      <c r="E173" s="35" t="s">
        <v>393</v>
      </c>
    </row>
    <row r="174" spans="1:16" ht="12.75">
      <c r="A174" s="25" t="s">
        <v>45</v>
      </c>
      <c s="29" t="s">
        <v>394</v>
      </c>
      <c s="29" t="s">
        <v>395</v>
      </c>
      <c s="25" t="s">
        <v>47</v>
      </c>
      <c s="30" t="s">
        <v>396</v>
      </c>
      <c s="31" t="s">
        <v>262</v>
      </c>
      <c s="32">
        <v>21.6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253</v>
      </c>
    </row>
    <row r="176" spans="1:5" ht="25.5">
      <c r="A176" s="36" t="s">
        <v>52</v>
      </c>
      <c r="E176" s="37" t="s">
        <v>397</v>
      </c>
    </row>
    <row r="177" spans="1:5" ht="89.25">
      <c r="A177" t="s">
        <v>54</v>
      </c>
      <c r="E177" s="35" t="s">
        <v>398</v>
      </c>
    </row>
    <row r="178" spans="1:18" ht="12.75" customHeight="1">
      <c r="A178" s="6" t="s">
        <v>43</v>
      </c>
      <c s="6"/>
      <c s="40" t="s">
        <v>66</v>
      </c>
      <c s="6"/>
      <c s="27" t="s">
        <v>399</v>
      </c>
      <c s="6"/>
      <c s="6"/>
      <c s="6"/>
      <c s="41">
        <f>0+Q178</f>
      </c>
      <c r="O178">
        <f>0+R178</f>
      </c>
      <c r="Q178">
        <f>0+I179</f>
      </c>
      <c>
        <f>0+O179</f>
      </c>
    </row>
    <row r="179" spans="1:16" ht="12.75">
      <c r="A179" s="25" t="s">
        <v>45</v>
      </c>
      <c s="29" t="s">
        <v>400</v>
      </c>
      <c s="29" t="s">
        <v>401</v>
      </c>
      <c s="25" t="s">
        <v>47</v>
      </c>
      <c s="30" t="s">
        <v>402</v>
      </c>
      <c s="31" t="s">
        <v>199</v>
      </c>
      <c s="32">
        <v>35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403</v>
      </c>
    </row>
    <row r="181" spans="1:5" ht="25.5">
      <c r="A181" s="36" t="s">
        <v>52</v>
      </c>
      <c r="E181" s="37" t="s">
        <v>404</v>
      </c>
    </row>
    <row r="182" spans="1:5" ht="102">
      <c r="A182" t="s">
        <v>54</v>
      </c>
      <c r="E182" s="35" t="s">
        <v>405</v>
      </c>
    </row>
    <row r="183" spans="1:18" ht="12.75" customHeight="1">
      <c r="A183" s="6" t="s">
        <v>43</v>
      </c>
      <c s="6"/>
      <c s="40" t="s">
        <v>68</v>
      </c>
      <c s="6"/>
      <c s="27" t="s">
        <v>406</v>
      </c>
      <c s="6"/>
      <c s="6"/>
      <c s="6"/>
      <c s="41">
        <f>0+Q183</f>
      </c>
      <c r="O183">
        <f>0+R183</f>
      </c>
      <c r="Q183">
        <f>0+I184+I188+I192+I196+I200+I204+I208+I212+I216+I220+I224+I228</f>
      </c>
      <c>
        <f>0+O184+O188+O192+O196+O200+O204+O208+O212+O216+O220+O224+O228</f>
      </c>
    </row>
    <row r="184" spans="1:16" ht="12.75">
      <c r="A184" s="25" t="s">
        <v>45</v>
      </c>
      <c s="29" t="s">
        <v>407</v>
      </c>
      <c s="29" t="s">
        <v>408</v>
      </c>
      <c s="25" t="s">
        <v>47</v>
      </c>
      <c s="30" t="s">
        <v>409</v>
      </c>
      <c s="31" t="s">
        <v>199</v>
      </c>
      <c s="32">
        <v>90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12.75">
      <c r="A185" s="34" t="s">
        <v>50</v>
      </c>
      <c r="E185" s="35" t="s">
        <v>47</v>
      </c>
    </row>
    <row r="186" spans="1:5" ht="38.25">
      <c r="A186" s="36" t="s">
        <v>52</v>
      </c>
      <c r="E186" s="37" t="s">
        <v>410</v>
      </c>
    </row>
    <row r="187" spans="1:5" ht="255">
      <c r="A187" t="s">
        <v>54</v>
      </c>
      <c r="E187" s="35" t="s">
        <v>411</v>
      </c>
    </row>
    <row r="188" spans="1:16" ht="12.75">
      <c r="A188" s="25" t="s">
        <v>45</v>
      </c>
      <c s="29" t="s">
        <v>412</v>
      </c>
      <c s="29" t="s">
        <v>413</v>
      </c>
      <c s="25" t="s">
        <v>47</v>
      </c>
      <c s="30" t="s">
        <v>414</v>
      </c>
      <c s="31" t="s">
        <v>199</v>
      </c>
      <c s="32">
        <v>16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403</v>
      </c>
    </row>
    <row r="190" spans="1:5" ht="76.5">
      <c r="A190" s="36" t="s">
        <v>52</v>
      </c>
      <c r="E190" s="37" t="s">
        <v>415</v>
      </c>
    </row>
    <row r="191" spans="1:5" ht="255">
      <c r="A191" t="s">
        <v>54</v>
      </c>
      <c r="E191" s="35" t="s">
        <v>411</v>
      </c>
    </row>
    <row r="192" spans="1:16" ht="12.75">
      <c r="A192" s="25" t="s">
        <v>45</v>
      </c>
      <c s="29" t="s">
        <v>416</v>
      </c>
      <c s="29" t="s">
        <v>417</v>
      </c>
      <c s="25" t="s">
        <v>47</v>
      </c>
      <c s="30" t="s">
        <v>418</v>
      </c>
      <c s="31" t="s">
        <v>110</v>
      </c>
      <c s="32">
        <v>2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50</v>
      </c>
      <c r="E193" s="35" t="s">
        <v>403</v>
      </c>
    </row>
    <row r="194" spans="1:5" ht="25.5">
      <c r="A194" s="36" t="s">
        <v>52</v>
      </c>
      <c r="E194" s="37" t="s">
        <v>419</v>
      </c>
    </row>
    <row r="195" spans="1:5" ht="76.5">
      <c r="A195" t="s">
        <v>54</v>
      </c>
      <c r="E195" s="35" t="s">
        <v>420</v>
      </c>
    </row>
    <row r="196" spans="1:16" ht="12.75">
      <c r="A196" s="25" t="s">
        <v>45</v>
      </c>
      <c s="29" t="s">
        <v>421</v>
      </c>
      <c s="29" t="s">
        <v>422</v>
      </c>
      <c s="25" t="s">
        <v>47</v>
      </c>
      <c s="30" t="s">
        <v>423</v>
      </c>
      <c s="31" t="s">
        <v>110</v>
      </c>
      <c s="32">
        <v>1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12.75">
      <c r="A197" s="34" t="s">
        <v>50</v>
      </c>
      <c r="E197" s="35" t="s">
        <v>47</v>
      </c>
    </row>
    <row r="198" spans="1:5" ht="25.5">
      <c r="A198" s="36" t="s">
        <v>52</v>
      </c>
      <c r="E198" s="37" t="s">
        <v>424</v>
      </c>
    </row>
    <row r="199" spans="1:5" ht="12.75">
      <c r="A199" t="s">
        <v>54</v>
      </c>
      <c r="E199" s="35" t="s">
        <v>425</v>
      </c>
    </row>
    <row r="200" spans="1:16" ht="12.75">
      <c r="A200" s="25" t="s">
        <v>45</v>
      </c>
      <c s="29" t="s">
        <v>426</v>
      </c>
      <c s="29" t="s">
        <v>427</v>
      </c>
      <c s="25" t="s">
        <v>47</v>
      </c>
      <c s="30" t="s">
        <v>428</v>
      </c>
      <c s="31" t="s">
        <v>110</v>
      </c>
      <c s="32">
        <v>3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47</v>
      </c>
    </row>
    <row r="202" spans="1:5" ht="38.25">
      <c r="A202" s="36" t="s">
        <v>52</v>
      </c>
      <c r="E202" s="37" t="s">
        <v>429</v>
      </c>
    </row>
    <row r="203" spans="1:5" ht="12.75">
      <c r="A203" t="s">
        <v>54</v>
      </c>
      <c r="E203" s="35" t="s">
        <v>425</v>
      </c>
    </row>
    <row r="204" spans="1:16" ht="12.75">
      <c r="A204" s="25" t="s">
        <v>45</v>
      </c>
      <c s="29" t="s">
        <v>430</v>
      </c>
      <c s="29" t="s">
        <v>431</v>
      </c>
      <c s="25" t="s">
        <v>47</v>
      </c>
      <c s="30" t="s">
        <v>432</v>
      </c>
      <c s="31" t="s">
        <v>110</v>
      </c>
      <c s="32">
        <v>1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12.75">
      <c r="A205" s="34" t="s">
        <v>50</v>
      </c>
      <c r="E205" s="35" t="s">
        <v>47</v>
      </c>
    </row>
    <row r="206" spans="1:5" ht="51">
      <c r="A206" s="36" t="s">
        <v>52</v>
      </c>
      <c r="E206" s="37" t="s">
        <v>433</v>
      </c>
    </row>
    <row r="207" spans="1:5" ht="12.75">
      <c r="A207" t="s">
        <v>54</v>
      </c>
      <c r="E207" s="35" t="s">
        <v>425</v>
      </c>
    </row>
    <row r="208" spans="1:16" ht="12.75">
      <c r="A208" s="25" t="s">
        <v>45</v>
      </c>
      <c s="29" t="s">
        <v>434</v>
      </c>
      <c s="29" t="s">
        <v>435</v>
      </c>
      <c s="25" t="s">
        <v>47</v>
      </c>
      <c s="30" t="s">
        <v>436</v>
      </c>
      <c s="31" t="s">
        <v>110</v>
      </c>
      <c s="32">
        <v>2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50</v>
      </c>
      <c r="E209" s="35" t="s">
        <v>47</v>
      </c>
    </row>
    <row r="210" spans="1:5" ht="63.75">
      <c r="A210" s="36" t="s">
        <v>52</v>
      </c>
      <c r="E210" s="37" t="s">
        <v>437</v>
      </c>
    </row>
    <row r="211" spans="1:5" ht="12.75">
      <c r="A211" t="s">
        <v>54</v>
      </c>
      <c r="E211" s="35" t="s">
        <v>438</v>
      </c>
    </row>
    <row r="212" spans="1:16" ht="12.75">
      <c r="A212" s="25" t="s">
        <v>45</v>
      </c>
      <c s="29" t="s">
        <v>439</v>
      </c>
      <c s="29" t="s">
        <v>440</v>
      </c>
      <c s="25" t="s">
        <v>47</v>
      </c>
      <c s="30" t="s">
        <v>441</v>
      </c>
      <c s="31" t="s">
        <v>110</v>
      </c>
      <c s="32">
        <v>4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12.75">
      <c r="A213" s="34" t="s">
        <v>50</v>
      </c>
      <c r="E213" s="35" t="s">
        <v>47</v>
      </c>
    </row>
    <row r="214" spans="1:5" ht="25.5">
      <c r="A214" s="36" t="s">
        <v>52</v>
      </c>
      <c r="E214" s="37" t="s">
        <v>442</v>
      </c>
    </row>
    <row r="215" spans="1:5" ht="25.5">
      <c r="A215" t="s">
        <v>54</v>
      </c>
      <c r="E215" s="35" t="s">
        <v>443</v>
      </c>
    </row>
    <row r="216" spans="1:16" ht="12.75">
      <c r="A216" s="25" t="s">
        <v>45</v>
      </c>
      <c s="29" t="s">
        <v>444</v>
      </c>
      <c s="29" t="s">
        <v>445</v>
      </c>
      <c s="25" t="s">
        <v>47</v>
      </c>
      <c s="30" t="s">
        <v>446</v>
      </c>
      <c s="31" t="s">
        <v>110</v>
      </c>
      <c s="32">
        <v>2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12.75">
      <c r="A217" s="34" t="s">
        <v>50</v>
      </c>
      <c r="E217" s="35" t="s">
        <v>447</v>
      </c>
    </row>
    <row r="218" spans="1:5" ht="63.75">
      <c r="A218" s="36" t="s">
        <v>52</v>
      </c>
      <c r="E218" s="37" t="s">
        <v>448</v>
      </c>
    </row>
    <row r="219" spans="1:5" ht="25.5">
      <c r="A219" t="s">
        <v>54</v>
      </c>
      <c r="E219" s="35" t="s">
        <v>443</v>
      </c>
    </row>
    <row r="220" spans="1:16" ht="12.75">
      <c r="A220" s="25" t="s">
        <v>45</v>
      </c>
      <c s="29" t="s">
        <v>449</v>
      </c>
      <c s="29" t="s">
        <v>450</v>
      </c>
      <c s="25" t="s">
        <v>47</v>
      </c>
      <c s="30" t="s">
        <v>451</v>
      </c>
      <c s="31" t="s">
        <v>110</v>
      </c>
      <c s="32">
        <v>6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12.75">
      <c r="A221" s="34" t="s">
        <v>50</v>
      </c>
      <c r="E221" s="35" t="s">
        <v>47</v>
      </c>
    </row>
    <row r="222" spans="1:5" ht="89.25">
      <c r="A222" s="36" t="s">
        <v>52</v>
      </c>
      <c r="E222" s="37" t="s">
        <v>452</v>
      </c>
    </row>
    <row r="223" spans="1:5" ht="51">
      <c r="A223" t="s">
        <v>54</v>
      </c>
      <c r="E223" s="35" t="s">
        <v>453</v>
      </c>
    </row>
    <row r="224" spans="1:16" ht="12.75">
      <c r="A224" s="25" t="s">
        <v>45</v>
      </c>
      <c s="29" t="s">
        <v>454</v>
      </c>
      <c s="29" t="s">
        <v>455</v>
      </c>
      <c s="25" t="s">
        <v>47</v>
      </c>
      <c s="30" t="s">
        <v>456</v>
      </c>
      <c s="31" t="s">
        <v>219</v>
      </c>
      <c s="32">
        <v>9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50</v>
      </c>
      <c r="E225" s="35" t="s">
        <v>47</v>
      </c>
    </row>
    <row r="226" spans="1:5" ht="38.25">
      <c r="A226" s="36" t="s">
        <v>52</v>
      </c>
      <c r="E226" s="37" t="s">
        <v>457</v>
      </c>
    </row>
    <row r="227" spans="1:5" ht="369.75">
      <c r="A227" t="s">
        <v>54</v>
      </c>
      <c r="E227" s="35" t="s">
        <v>333</v>
      </c>
    </row>
    <row r="228" spans="1:16" ht="12.75">
      <c r="A228" s="25" t="s">
        <v>45</v>
      </c>
      <c s="29" t="s">
        <v>458</v>
      </c>
      <c s="29" t="s">
        <v>459</v>
      </c>
      <c s="25" t="s">
        <v>47</v>
      </c>
      <c s="30" t="s">
        <v>460</v>
      </c>
      <c s="31" t="s">
        <v>199</v>
      </c>
      <c s="32">
        <v>90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12.75">
      <c r="A229" s="34" t="s">
        <v>50</v>
      </c>
      <c r="E229" s="35" t="s">
        <v>47</v>
      </c>
    </row>
    <row r="230" spans="1:5" ht="38.25">
      <c r="A230" s="36" t="s">
        <v>52</v>
      </c>
      <c r="E230" s="37" t="s">
        <v>461</v>
      </c>
    </row>
    <row r="231" spans="1:5" ht="51">
      <c r="A231" t="s">
        <v>54</v>
      </c>
      <c r="E231" s="35" t="s">
        <v>462</v>
      </c>
    </row>
    <row r="232" spans="1:18" ht="12.75" customHeight="1">
      <c r="A232" s="6" t="s">
        <v>43</v>
      </c>
      <c s="6"/>
      <c s="40" t="s">
        <v>40</v>
      </c>
      <c s="6"/>
      <c s="27" t="s">
        <v>107</v>
      </c>
      <c s="6"/>
      <c s="6"/>
      <c s="6"/>
      <c s="41">
        <f>0+Q232</f>
      </c>
      <c r="O232">
        <f>0+R232</f>
      </c>
      <c r="Q232">
        <f>0+I233+I237+I241+I245+I249+I253+I257+I261+I265+I269+I273+I277+I281+I285</f>
      </c>
      <c>
        <f>0+O233+O237+O241+O245+O249+O253+O257+O261+O265+O269+O273+O277+O281+O285</f>
      </c>
    </row>
    <row r="233" spans="1:16" ht="12.75">
      <c r="A233" s="25" t="s">
        <v>45</v>
      </c>
      <c s="29" t="s">
        <v>463</v>
      </c>
      <c s="29" t="s">
        <v>464</v>
      </c>
      <c s="25" t="s">
        <v>47</v>
      </c>
      <c s="30" t="s">
        <v>465</v>
      </c>
      <c s="31" t="s">
        <v>110</v>
      </c>
      <c s="32">
        <v>1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12.75">
      <c r="A234" s="34" t="s">
        <v>50</v>
      </c>
      <c r="E234" s="35" t="s">
        <v>466</v>
      </c>
    </row>
    <row r="235" spans="1:5" ht="25.5">
      <c r="A235" s="36" t="s">
        <v>52</v>
      </c>
      <c r="E235" s="37" t="s">
        <v>467</v>
      </c>
    </row>
    <row r="236" spans="1:5" ht="63.75">
      <c r="A236" t="s">
        <v>54</v>
      </c>
      <c r="E236" s="35" t="s">
        <v>468</v>
      </c>
    </row>
    <row r="237" spans="1:16" ht="25.5">
      <c r="A237" s="25" t="s">
        <v>45</v>
      </c>
      <c s="29" t="s">
        <v>469</v>
      </c>
      <c s="29" t="s">
        <v>470</v>
      </c>
      <c s="25" t="s">
        <v>47</v>
      </c>
      <c s="30" t="s">
        <v>471</v>
      </c>
      <c s="31" t="s">
        <v>110</v>
      </c>
      <c s="32">
        <v>3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12.75">
      <c r="A238" s="34" t="s">
        <v>50</v>
      </c>
      <c r="E238" s="35" t="s">
        <v>466</v>
      </c>
    </row>
    <row r="239" spans="1:5" ht="51">
      <c r="A239" s="36" t="s">
        <v>52</v>
      </c>
      <c r="E239" s="37" t="s">
        <v>472</v>
      </c>
    </row>
    <row r="240" spans="1:5" ht="25.5">
      <c r="A240" t="s">
        <v>54</v>
      </c>
      <c r="E240" s="35" t="s">
        <v>473</v>
      </c>
    </row>
    <row r="241" spans="1:16" ht="12.75">
      <c r="A241" s="25" t="s">
        <v>45</v>
      </c>
      <c s="29" t="s">
        <v>474</v>
      </c>
      <c s="29" t="s">
        <v>475</v>
      </c>
      <c s="25" t="s">
        <v>47</v>
      </c>
      <c s="30" t="s">
        <v>476</v>
      </c>
      <c s="31" t="s">
        <v>110</v>
      </c>
      <c s="32">
        <v>4</v>
      </c>
      <c s="33">
        <v>0</v>
      </c>
      <c s="33">
        <f>ROUND(ROUND(H241,2)*ROUND(G241,3),2)</f>
      </c>
      <c r="O241">
        <f>(I241*21)/100</f>
      </c>
      <c t="s">
        <v>23</v>
      </c>
    </row>
    <row r="242" spans="1:5" ht="25.5">
      <c r="A242" s="34" t="s">
        <v>50</v>
      </c>
      <c r="E242" s="35" t="s">
        <v>477</v>
      </c>
    </row>
    <row r="243" spans="1:5" ht="63.75">
      <c r="A243" s="36" t="s">
        <v>52</v>
      </c>
      <c r="E243" s="37" t="s">
        <v>478</v>
      </c>
    </row>
    <row r="244" spans="1:5" ht="25.5">
      <c r="A244" t="s">
        <v>54</v>
      </c>
      <c r="E244" s="35" t="s">
        <v>116</v>
      </c>
    </row>
    <row r="245" spans="1:16" ht="12.75">
      <c r="A245" s="25" t="s">
        <v>45</v>
      </c>
      <c s="29" t="s">
        <v>479</v>
      </c>
      <c s="29" t="s">
        <v>480</v>
      </c>
      <c s="25" t="s">
        <v>47</v>
      </c>
      <c s="30" t="s">
        <v>481</v>
      </c>
      <c s="31" t="s">
        <v>110</v>
      </c>
      <c s="32">
        <v>1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25.5">
      <c r="A246" s="34" t="s">
        <v>50</v>
      </c>
      <c r="E246" s="35" t="s">
        <v>477</v>
      </c>
    </row>
    <row r="247" spans="1:5" ht="25.5">
      <c r="A247" s="36" t="s">
        <v>52</v>
      </c>
      <c r="E247" s="37" t="s">
        <v>482</v>
      </c>
    </row>
    <row r="248" spans="1:5" ht="25.5">
      <c r="A248" t="s">
        <v>54</v>
      </c>
      <c r="E248" s="35" t="s">
        <v>116</v>
      </c>
    </row>
    <row r="249" spans="1:16" ht="25.5">
      <c r="A249" s="25" t="s">
        <v>45</v>
      </c>
      <c s="29" t="s">
        <v>483</v>
      </c>
      <c s="29" t="s">
        <v>484</v>
      </c>
      <c s="25" t="s">
        <v>47</v>
      </c>
      <c s="30" t="s">
        <v>485</v>
      </c>
      <c s="31" t="s">
        <v>110</v>
      </c>
      <c s="32">
        <v>2</v>
      </c>
      <c s="33">
        <v>0</v>
      </c>
      <c s="33">
        <f>ROUND(ROUND(H249,2)*ROUND(G249,3),2)</f>
      </c>
      <c r="O249">
        <f>(I249*21)/100</f>
      </c>
      <c t="s">
        <v>23</v>
      </c>
    </row>
    <row r="250" spans="1:5" ht="12.75">
      <c r="A250" s="34" t="s">
        <v>50</v>
      </c>
      <c r="E250" s="35" t="s">
        <v>253</v>
      </c>
    </row>
    <row r="251" spans="1:5" ht="38.25">
      <c r="A251" s="36" t="s">
        <v>52</v>
      </c>
      <c r="E251" s="37" t="s">
        <v>486</v>
      </c>
    </row>
    <row r="252" spans="1:5" ht="25.5">
      <c r="A252" t="s">
        <v>54</v>
      </c>
      <c r="E252" s="35" t="s">
        <v>487</v>
      </c>
    </row>
    <row r="253" spans="1:16" ht="25.5">
      <c r="A253" s="25" t="s">
        <v>45</v>
      </c>
      <c s="29" t="s">
        <v>488</v>
      </c>
      <c s="29" t="s">
        <v>489</v>
      </c>
      <c s="25" t="s">
        <v>47</v>
      </c>
      <c s="30" t="s">
        <v>490</v>
      </c>
      <c s="31" t="s">
        <v>262</v>
      </c>
      <c s="32">
        <v>34.375</v>
      </c>
      <c s="33">
        <v>0</v>
      </c>
      <c s="33">
        <f>ROUND(ROUND(H253,2)*ROUND(G253,3),2)</f>
      </c>
      <c r="O253">
        <f>(I253*21)/100</f>
      </c>
      <c t="s">
        <v>23</v>
      </c>
    </row>
    <row r="254" spans="1:5" ht="12.75">
      <c r="A254" s="34" t="s">
        <v>50</v>
      </c>
      <c r="E254" s="35" t="s">
        <v>466</v>
      </c>
    </row>
    <row r="255" spans="1:5" ht="76.5">
      <c r="A255" s="36" t="s">
        <v>52</v>
      </c>
      <c r="E255" s="37" t="s">
        <v>491</v>
      </c>
    </row>
    <row r="256" spans="1:5" ht="38.25">
      <c r="A256" t="s">
        <v>54</v>
      </c>
      <c r="E256" s="35" t="s">
        <v>492</v>
      </c>
    </row>
    <row r="257" spans="1:16" ht="25.5">
      <c r="A257" s="25" t="s">
        <v>45</v>
      </c>
      <c s="29" t="s">
        <v>493</v>
      </c>
      <c s="29" t="s">
        <v>494</v>
      </c>
      <c s="25" t="s">
        <v>47</v>
      </c>
      <c s="30" t="s">
        <v>495</v>
      </c>
      <c s="31" t="s">
        <v>262</v>
      </c>
      <c s="32">
        <v>34.375</v>
      </c>
      <c s="33">
        <v>0</v>
      </c>
      <c s="33">
        <f>ROUND(ROUND(H257,2)*ROUND(G257,3),2)</f>
      </c>
      <c r="O257">
        <f>(I257*21)/100</f>
      </c>
      <c t="s">
        <v>23</v>
      </c>
    </row>
    <row r="258" spans="1:5" ht="12.75">
      <c r="A258" s="34" t="s">
        <v>50</v>
      </c>
      <c r="E258" s="35" t="s">
        <v>466</v>
      </c>
    </row>
    <row r="259" spans="1:5" ht="63.75">
      <c r="A259" s="36" t="s">
        <v>52</v>
      </c>
      <c r="E259" s="37" t="s">
        <v>496</v>
      </c>
    </row>
    <row r="260" spans="1:5" ht="38.25">
      <c r="A260" t="s">
        <v>54</v>
      </c>
      <c r="E260" s="35" t="s">
        <v>492</v>
      </c>
    </row>
    <row r="261" spans="1:16" ht="12.75">
      <c r="A261" s="25" t="s">
        <v>45</v>
      </c>
      <c s="29" t="s">
        <v>497</v>
      </c>
      <c s="29" t="s">
        <v>498</v>
      </c>
      <c s="25" t="s">
        <v>47</v>
      </c>
      <c s="30" t="s">
        <v>499</v>
      </c>
      <c s="31" t="s">
        <v>199</v>
      </c>
      <c s="32">
        <v>8</v>
      </c>
      <c s="33">
        <v>0</v>
      </c>
      <c s="33">
        <f>ROUND(ROUND(H261,2)*ROUND(G261,3),2)</f>
      </c>
      <c r="O261">
        <f>(I261*21)/100</f>
      </c>
      <c t="s">
        <v>23</v>
      </c>
    </row>
    <row r="262" spans="1:5" ht="12.75">
      <c r="A262" s="34" t="s">
        <v>50</v>
      </c>
      <c r="E262" s="35" t="s">
        <v>466</v>
      </c>
    </row>
    <row r="263" spans="1:5" ht="25.5">
      <c r="A263" s="36" t="s">
        <v>52</v>
      </c>
      <c r="E263" s="37" t="s">
        <v>500</v>
      </c>
    </row>
    <row r="264" spans="1:5" ht="51">
      <c r="A264" t="s">
        <v>54</v>
      </c>
      <c r="E264" s="35" t="s">
        <v>501</v>
      </c>
    </row>
    <row r="265" spans="1:16" ht="12.75">
      <c r="A265" s="25" t="s">
        <v>45</v>
      </c>
      <c s="29" t="s">
        <v>502</v>
      </c>
      <c s="29" t="s">
        <v>503</v>
      </c>
      <c s="25" t="s">
        <v>47</v>
      </c>
      <c s="30" t="s">
        <v>504</v>
      </c>
      <c s="31" t="s">
        <v>199</v>
      </c>
      <c s="32">
        <v>145.5</v>
      </c>
      <c s="33">
        <v>0</v>
      </c>
      <c s="33">
        <f>ROUND(ROUND(H265,2)*ROUND(G265,3),2)</f>
      </c>
      <c r="O265">
        <f>(I265*21)/100</f>
      </c>
      <c t="s">
        <v>23</v>
      </c>
    </row>
    <row r="266" spans="1:5" ht="12.75">
      <c r="A266" s="34" t="s">
        <v>50</v>
      </c>
      <c r="E266" s="35" t="s">
        <v>466</v>
      </c>
    </row>
    <row r="267" spans="1:5" ht="114.75">
      <c r="A267" s="36" t="s">
        <v>52</v>
      </c>
      <c r="E267" s="37" t="s">
        <v>505</v>
      </c>
    </row>
    <row r="268" spans="1:5" ht="51">
      <c r="A268" t="s">
        <v>54</v>
      </c>
      <c r="E268" s="35" t="s">
        <v>501</v>
      </c>
    </row>
    <row r="269" spans="1:16" ht="12.75">
      <c r="A269" s="25" t="s">
        <v>45</v>
      </c>
      <c s="29" t="s">
        <v>506</v>
      </c>
      <c s="29" t="s">
        <v>507</v>
      </c>
      <c s="25" t="s">
        <v>47</v>
      </c>
      <c s="30" t="s">
        <v>508</v>
      </c>
      <c s="31" t="s">
        <v>110</v>
      </c>
      <c s="32">
        <v>2</v>
      </c>
      <c s="33">
        <v>0</v>
      </c>
      <c s="33">
        <f>ROUND(ROUND(H269,2)*ROUND(G269,3),2)</f>
      </c>
      <c r="O269">
        <f>(I269*21)/100</f>
      </c>
      <c t="s">
        <v>23</v>
      </c>
    </row>
    <row r="270" spans="1:5" ht="12.75">
      <c r="A270" s="34" t="s">
        <v>50</v>
      </c>
      <c r="E270" s="35" t="s">
        <v>47</v>
      </c>
    </row>
    <row r="271" spans="1:5" ht="89.25">
      <c r="A271" s="36" t="s">
        <v>52</v>
      </c>
      <c r="E271" s="37" t="s">
        <v>509</v>
      </c>
    </row>
    <row r="272" spans="1:5" ht="409.5">
      <c r="A272" t="s">
        <v>54</v>
      </c>
      <c r="E272" s="35" t="s">
        <v>510</v>
      </c>
    </row>
    <row r="273" spans="1:16" ht="12.75">
      <c r="A273" s="25" t="s">
        <v>45</v>
      </c>
      <c s="29" t="s">
        <v>511</v>
      </c>
      <c s="29" t="s">
        <v>512</v>
      </c>
      <c s="25" t="s">
        <v>47</v>
      </c>
      <c s="30" t="s">
        <v>513</v>
      </c>
      <c s="31" t="s">
        <v>199</v>
      </c>
      <c s="32">
        <v>5.066</v>
      </c>
      <c s="33">
        <v>0</v>
      </c>
      <c s="33">
        <f>ROUND(ROUND(H273,2)*ROUND(G273,3),2)</f>
      </c>
      <c r="O273">
        <f>(I273*21)/100</f>
      </c>
      <c t="s">
        <v>23</v>
      </c>
    </row>
    <row r="274" spans="1:5" ht="12.75">
      <c r="A274" s="34" t="s">
        <v>50</v>
      </c>
      <c r="E274" s="35" t="s">
        <v>253</v>
      </c>
    </row>
    <row r="275" spans="1:5" ht="63.75">
      <c r="A275" s="36" t="s">
        <v>52</v>
      </c>
      <c r="E275" s="37" t="s">
        <v>250</v>
      </c>
    </row>
    <row r="276" spans="1:5" ht="38.25">
      <c r="A276" t="s">
        <v>54</v>
      </c>
      <c r="E276" s="35" t="s">
        <v>514</v>
      </c>
    </row>
    <row r="277" spans="1:16" ht="12.75">
      <c r="A277" s="25" t="s">
        <v>45</v>
      </c>
      <c s="29" t="s">
        <v>515</v>
      </c>
      <c s="29" t="s">
        <v>516</v>
      </c>
      <c s="25" t="s">
        <v>47</v>
      </c>
      <c s="30" t="s">
        <v>517</v>
      </c>
      <c s="31" t="s">
        <v>110</v>
      </c>
      <c s="32">
        <v>1</v>
      </c>
      <c s="33">
        <v>0</v>
      </c>
      <c s="33">
        <f>ROUND(ROUND(H277,2)*ROUND(G277,3),2)</f>
      </c>
      <c r="O277">
        <f>(I277*21)/100</f>
      </c>
      <c t="s">
        <v>23</v>
      </c>
    </row>
    <row r="278" spans="1:5" ht="38.25">
      <c r="A278" s="34" t="s">
        <v>50</v>
      </c>
      <c r="E278" s="35" t="s">
        <v>518</v>
      </c>
    </row>
    <row r="279" spans="1:5" ht="12.75">
      <c r="A279" s="36" t="s">
        <v>52</v>
      </c>
      <c r="E279" s="37" t="s">
        <v>47</v>
      </c>
    </row>
    <row r="280" spans="1:5" ht="89.25">
      <c r="A280" t="s">
        <v>54</v>
      </c>
      <c r="E280" s="35" t="s">
        <v>519</v>
      </c>
    </row>
    <row r="281" spans="1:16" ht="12.75">
      <c r="A281" s="25" t="s">
        <v>45</v>
      </c>
      <c s="29" t="s">
        <v>520</v>
      </c>
      <c s="29" t="s">
        <v>521</v>
      </c>
      <c s="25" t="s">
        <v>47</v>
      </c>
      <c s="30" t="s">
        <v>522</v>
      </c>
      <c s="31" t="s">
        <v>199</v>
      </c>
      <c s="32">
        <v>90</v>
      </c>
      <c s="33">
        <v>0</v>
      </c>
      <c s="33">
        <f>ROUND(ROUND(H281,2)*ROUND(G281,3),2)</f>
      </c>
      <c r="O281">
        <f>(I281*21)/100</f>
      </c>
      <c t="s">
        <v>23</v>
      </c>
    </row>
    <row r="282" spans="1:5" ht="38.25">
      <c r="A282" s="34" t="s">
        <v>50</v>
      </c>
      <c r="E282" s="35" t="s">
        <v>523</v>
      </c>
    </row>
    <row r="283" spans="1:5" ht="12.75">
      <c r="A283" s="36" t="s">
        <v>52</v>
      </c>
      <c r="E283" s="37" t="s">
        <v>47</v>
      </c>
    </row>
    <row r="284" spans="1:5" ht="76.5">
      <c r="A284" t="s">
        <v>54</v>
      </c>
      <c r="E284" s="35" t="s">
        <v>524</v>
      </c>
    </row>
    <row r="285" spans="1:16" ht="12.75">
      <c r="A285" s="25" t="s">
        <v>45</v>
      </c>
      <c s="29" t="s">
        <v>525</v>
      </c>
      <c s="29" t="s">
        <v>526</v>
      </c>
      <c s="25" t="s">
        <v>47</v>
      </c>
      <c s="30" t="s">
        <v>527</v>
      </c>
      <c s="31" t="s">
        <v>110</v>
      </c>
      <c s="32">
        <v>4</v>
      </c>
      <c s="33">
        <v>0</v>
      </c>
      <c s="33">
        <f>ROUND(ROUND(H285,2)*ROUND(G285,3),2)</f>
      </c>
      <c r="O285">
        <f>(I285*21)/100</f>
      </c>
      <c t="s">
        <v>23</v>
      </c>
    </row>
    <row r="286" spans="1:5" ht="25.5">
      <c r="A286" s="34" t="s">
        <v>50</v>
      </c>
      <c r="E286" s="35" t="s">
        <v>528</v>
      </c>
    </row>
    <row r="287" spans="1:5" ht="12.75">
      <c r="A287" s="36" t="s">
        <v>52</v>
      </c>
      <c r="E287" s="37" t="s">
        <v>47</v>
      </c>
    </row>
    <row r="288" spans="1:5" ht="76.5">
      <c r="A288" t="s">
        <v>54</v>
      </c>
      <c r="E288" s="35" t="s">
        <v>524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0+O8+O21+O86+O103+O112+O125+O166+O171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529</v>
      </c>
      <c s="38">
        <f>0+I8+I21+I86+I103+I112+I125+I166+I171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529</v>
      </c>
      <c s="6"/>
      <c s="18" t="s">
        <v>530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217</v>
      </c>
      <c s="25" t="s">
        <v>29</v>
      </c>
      <c s="30" t="s">
        <v>218</v>
      </c>
      <c s="31" t="s">
        <v>219</v>
      </c>
      <c s="32">
        <v>3340.58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220</v>
      </c>
    </row>
    <row r="11" spans="1:5" ht="140.25">
      <c r="A11" s="36" t="s">
        <v>52</v>
      </c>
      <c r="E11" s="37" t="s">
        <v>531</v>
      </c>
    </row>
    <row r="12" spans="1:5" ht="25.5">
      <c r="A12" t="s">
        <v>54</v>
      </c>
      <c r="E12" s="35" t="s">
        <v>222</v>
      </c>
    </row>
    <row r="13" spans="1:16" ht="12.75">
      <c r="A13" s="25" t="s">
        <v>45</v>
      </c>
      <c s="29" t="s">
        <v>23</v>
      </c>
      <c s="29" t="s">
        <v>223</v>
      </c>
      <c s="25" t="s">
        <v>47</v>
      </c>
      <c s="30" t="s">
        <v>224</v>
      </c>
      <c s="31" t="s">
        <v>219</v>
      </c>
      <c s="32">
        <v>4.553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225</v>
      </c>
    </row>
    <row r="15" spans="1:5" ht="63.75">
      <c r="A15" s="36" t="s">
        <v>52</v>
      </c>
      <c r="E15" s="37" t="s">
        <v>532</v>
      </c>
    </row>
    <row r="16" spans="1:5" ht="25.5">
      <c r="A16" t="s">
        <v>54</v>
      </c>
      <c r="E16" s="35" t="s">
        <v>222</v>
      </c>
    </row>
    <row r="17" spans="1:16" ht="12.75">
      <c r="A17" s="25" t="s">
        <v>45</v>
      </c>
      <c s="29" t="s">
        <v>22</v>
      </c>
      <c s="29" t="s">
        <v>227</v>
      </c>
      <c s="25" t="s">
        <v>47</v>
      </c>
      <c s="30" t="s">
        <v>228</v>
      </c>
      <c s="31" t="s">
        <v>219</v>
      </c>
      <c s="32">
        <v>165.56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229</v>
      </c>
    </row>
    <row r="19" spans="1:5" ht="25.5">
      <c r="A19" s="36" t="s">
        <v>52</v>
      </c>
      <c r="E19" s="37" t="s">
        <v>533</v>
      </c>
    </row>
    <row r="20" spans="1:5" ht="25.5">
      <c r="A20" t="s">
        <v>54</v>
      </c>
      <c r="E20" s="35" t="s">
        <v>222</v>
      </c>
    </row>
    <row r="21" spans="1:18" ht="12.75" customHeight="1">
      <c r="A21" s="6" t="s">
        <v>43</v>
      </c>
      <c s="6"/>
      <c s="40" t="s">
        <v>29</v>
      </c>
      <c s="6"/>
      <c s="27" t="s">
        <v>231</v>
      </c>
      <c s="6"/>
      <c s="6"/>
      <c s="6"/>
      <c s="41">
        <f>0+Q21</f>
      </c>
      <c r="O21">
        <f>0+R21</f>
      </c>
      <c r="Q21">
        <f>0+I22+I26+I30+I34+I38+I42+I46+I50+I54+I58+I62+I66+I70+I74+I78+I82</f>
      </c>
      <c>
        <f>0+O22+O26+O30+O34+O38+O42+O46+O50+O54+O58+O62+O66+O70+O74+O78+O82</f>
      </c>
    </row>
    <row r="22" spans="1:16" ht="12.75">
      <c r="A22" s="25" t="s">
        <v>45</v>
      </c>
      <c s="29" t="s">
        <v>33</v>
      </c>
      <c s="29" t="s">
        <v>534</v>
      </c>
      <c s="25" t="s">
        <v>47</v>
      </c>
      <c s="30" t="s">
        <v>535</v>
      </c>
      <c s="31" t="s">
        <v>262</v>
      </c>
      <c s="32">
        <v>50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536</v>
      </c>
    </row>
    <row r="24" spans="1:5" ht="25.5">
      <c r="A24" s="36" t="s">
        <v>52</v>
      </c>
      <c r="E24" s="37" t="s">
        <v>537</v>
      </c>
    </row>
    <row r="25" spans="1:5" ht="38.25">
      <c r="A25" t="s">
        <v>54</v>
      </c>
      <c r="E25" s="35" t="s">
        <v>538</v>
      </c>
    </row>
    <row r="26" spans="1:16" ht="12.75">
      <c r="A26" s="25" t="s">
        <v>45</v>
      </c>
      <c s="29" t="s">
        <v>35</v>
      </c>
      <c s="29" t="s">
        <v>539</v>
      </c>
      <c s="25" t="s">
        <v>47</v>
      </c>
      <c s="30" t="s">
        <v>540</v>
      </c>
      <c s="31" t="s">
        <v>110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50</v>
      </c>
      <c r="E27" s="35" t="s">
        <v>541</v>
      </c>
    </row>
    <row r="28" spans="1:5" ht="38.25">
      <c r="A28" s="36" t="s">
        <v>52</v>
      </c>
      <c r="E28" s="37" t="s">
        <v>542</v>
      </c>
    </row>
    <row r="29" spans="1:5" ht="165.75">
      <c r="A29" t="s">
        <v>54</v>
      </c>
      <c r="E29" s="35" t="s">
        <v>543</v>
      </c>
    </row>
    <row r="30" spans="1:16" ht="12.75">
      <c r="A30" s="25" t="s">
        <v>45</v>
      </c>
      <c s="29" t="s">
        <v>37</v>
      </c>
      <c s="29" t="s">
        <v>544</v>
      </c>
      <c s="25" t="s">
        <v>47</v>
      </c>
      <c s="30" t="s">
        <v>545</v>
      </c>
      <c s="31" t="s">
        <v>110</v>
      </c>
      <c s="32">
        <v>100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536</v>
      </c>
    </row>
    <row r="32" spans="1:5" ht="38.25">
      <c r="A32" s="36" t="s">
        <v>52</v>
      </c>
      <c r="E32" s="37" t="s">
        <v>546</v>
      </c>
    </row>
    <row r="33" spans="1:5" ht="165.75">
      <c r="A33" t="s">
        <v>54</v>
      </c>
      <c r="E33" s="35" t="s">
        <v>543</v>
      </c>
    </row>
    <row r="34" spans="1:16" ht="25.5">
      <c r="A34" s="25" t="s">
        <v>45</v>
      </c>
      <c s="29" t="s">
        <v>66</v>
      </c>
      <c s="29" t="s">
        <v>236</v>
      </c>
      <c s="25" t="s">
        <v>47</v>
      </c>
      <c s="30" t="s">
        <v>237</v>
      </c>
      <c s="31" t="s">
        <v>219</v>
      </c>
      <c s="32">
        <v>690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63.75">
      <c r="A35" s="34" t="s">
        <v>50</v>
      </c>
      <c r="E35" s="35" t="s">
        <v>547</v>
      </c>
    </row>
    <row r="36" spans="1:5" ht="12.75">
      <c r="A36" s="36" t="s">
        <v>52</v>
      </c>
      <c r="E36" s="37" t="s">
        <v>548</v>
      </c>
    </row>
    <row r="37" spans="1:5" ht="63.75">
      <c r="A37" t="s">
        <v>54</v>
      </c>
      <c r="E37" s="35" t="s">
        <v>235</v>
      </c>
    </row>
    <row r="38" spans="1:16" ht="12.75">
      <c r="A38" s="25" t="s">
        <v>45</v>
      </c>
      <c s="29" t="s">
        <v>68</v>
      </c>
      <c s="29" t="s">
        <v>240</v>
      </c>
      <c s="25" t="s">
        <v>47</v>
      </c>
      <c s="30" t="s">
        <v>241</v>
      </c>
      <c s="31" t="s">
        <v>219</v>
      </c>
      <c s="32">
        <v>165.6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76.5">
      <c r="A39" s="34" t="s">
        <v>50</v>
      </c>
      <c r="E39" s="35" t="s">
        <v>549</v>
      </c>
    </row>
    <row r="40" spans="1:5" ht="12.75">
      <c r="A40" s="36" t="s">
        <v>52</v>
      </c>
      <c r="E40" s="37" t="s">
        <v>550</v>
      </c>
    </row>
    <row r="41" spans="1:5" ht="63.75">
      <c r="A41" t="s">
        <v>54</v>
      </c>
      <c r="E41" s="35" t="s">
        <v>235</v>
      </c>
    </row>
    <row r="42" spans="1:16" ht="12.75">
      <c r="A42" s="25" t="s">
        <v>45</v>
      </c>
      <c s="29" t="s">
        <v>40</v>
      </c>
      <c s="29" t="s">
        <v>551</v>
      </c>
      <c s="25" t="s">
        <v>47</v>
      </c>
      <c s="30" t="s">
        <v>552</v>
      </c>
      <c s="31" t="s">
        <v>219</v>
      </c>
      <c s="32">
        <v>693.54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38.25">
      <c r="A43" s="34" t="s">
        <v>50</v>
      </c>
      <c r="E43" s="35" t="s">
        <v>553</v>
      </c>
    </row>
    <row r="44" spans="1:5" ht="38.25">
      <c r="A44" s="36" t="s">
        <v>52</v>
      </c>
      <c r="E44" s="37" t="s">
        <v>554</v>
      </c>
    </row>
    <row r="45" spans="1:5" ht="63.75">
      <c r="A45" t="s">
        <v>54</v>
      </c>
      <c r="E45" s="35" t="s">
        <v>555</v>
      </c>
    </row>
    <row r="46" spans="1:16" ht="12.75">
      <c r="A46" s="25" t="s">
        <v>45</v>
      </c>
      <c s="29" t="s">
        <v>42</v>
      </c>
      <c s="29" t="s">
        <v>251</v>
      </c>
      <c s="25" t="s">
        <v>47</v>
      </c>
      <c s="30" t="s">
        <v>252</v>
      </c>
      <c s="31" t="s">
        <v>199</v>
      </c>
      <c s="32">
        <v>10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536</v>
      </c>
    </row>
    <row r="48" spans="1:5" ht="76.5">
      <c r="A48" s="36" t="s">
        <v>52</v>
      </c>
      <c r="E48" s="37" t="s">
        <v>556</v>
      </c>
    </row>
    <row r="49" spans="1:5" ht="25.5">
      <c r="A49" t="s">
        <v>54</v>
      </c>
      <c r="E49" s="35" t="s">
        <v>255</v>
      </c>
    </row>
    <row r="50" spans="1:16" ht="12.75">
      <c r="A50" s="25" t="s">
        <v>45</v>
      </c>
      <c s="29" t="s">
        <v>79</v>
      </c>
      <c s="29" t="s">
        <v>557</v>
      </c>
      <c s="25" t="s">
        <v>47</v>
      </c>
      <c s="30" t="s">
        <v>558</v>
      </c>
      <c s="31" t="s">
        <v>199</v>
      </c>
      <c s="32">
        <v>290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51">
      <c r="A51" s="34" t="s">
        <v>50</v>
      </c>
      <c r="E51" s="35" t="s">
        <v>559</v>
      </c>
    </row>
    <row r="52" spans="1:5" ht="63.75">
      <c r="A52" s="36" t="s">
        <v>52</v>
      </c>
      <c r="E52" s="37" t="s">
        <v>560</v>
      </c>
    </row>
    <row r="53" spans="1:5" ht="38.25">
      <c r="A53" t="s">
        <v>54</v>
      </c>
      <c r="E53" s="35" t="s">
        <v>561</v>
      </c>
    </row>
    <row r="54" spans="1:16" ht="12.75">
      <c r="A54" s="25" t="s">
        <v>45</v>
      </c>
      <c s="29" t="s">
        <v>83</v>
      </c>
      <c s="29" t="s">
        <v>256</v>
      </c>
      <c s="25" t="s">
        <v>47</v>
      </c>
      <c s="30" t="s">
        <v>257</v>
      </c>
      <c s="31" t="s">
        <v>219</v>
      </c>
      <c s="32">
        <v>1727.76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38.25">
      <c r="A55" s="34" t="s">
        <v>50</v>
      </c>
      <c r="E55" s="35" t="s">
        <v>562</v>
      </c>
    </row>
    <row r="56" spans="1:5" ht="114.75">
      <c r="A56" s="36" t="s">
        <v>52</v>
      </c>
      <c r="E56" s="37" t="s">
        <v>563</v>
      </c>
    </row>
    <row r="57" spans="1:5" ht="369.75">
      <c r="A57" t="s">
        <v>54</v>
      </c>
      <c r="E57" s="35" t="s">
        <v>259</v>
      </c>
    </row>
    <row r="58" spans="1:16" ht="12.75">
      <c r="A58" s="25" t="s">
        <v>45</v>
      </c>
      <c s="29" t="s">
        <v>87</v>
      </c>
      <c s="29" t="s">
        <v>260</v>
      </c>
      <c s="25" t="s">
        <v>47</v>
      </c>
      <c s="30" t="s">
        <v>261</v>
      </c>
      <c s="31" t="s">
        <v>262</v>
      </c>
      <c s="32">
        <v>2760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38.25">
      <c r="A59" s="34" t="s">
        <v>50</v>
      </c>
      <c r="E59" s="35" t="s">
        <v>562</v>
      </c>
    </row>
    <row r="60" spans="1:5" ht="25.5">
      <c r="A60" s="36" t="s">
        <v>52</v>
      </c>
      <c r="E60" s="37" t="s">
        <v>564</v>
      </c>
    </row>
    <row r="61" spans="1:5" ht="63.75">
      <c r="A61" t="s">
        <v>54</v>
      </c>
      <c r="E61" s="35" t="s">
        <v>264</v>
      </c>
    </row>
    <row r="62" spans="1:16" ht="12.75">
      <c r="A62" s="25" t="s">
        <v>45</v>
      </c>
      <c s="29" t="s">
        <v>92</v>
      </c>
      <c s="29" t="s">
        <v>265</v>
      </c>
      <c s="25" t="s">
        <v>47</v>
      </c>
      <c s="30" t="s">
        <v>266</v>
      </c>
      <c s="31" t="s">
        <v>199</v>
      </c>
      <c s="32">
        <v>1549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565</v>
      </c>
    </row>
    <row r="64" spans="1:5" ht="12.75">
      <c r="A64" s="36" t="s">
        <v>52</v>
      </c>
      <c r="E64" s="37" t="s">
        <v>566</v>
      </c>
    </row>
    <row r="65" spans="1:5" ht="63.75">
      <c r="A65" t="s">
        <v>54</v>
      </c>
      <c r="E65" s="35" t="s">
        <v>264</v>
      </c>
    </row>
    <row r="66" spans="1:16" ht="12.75">
      <c r="A66" s="25" t="s">
        <v>45</v>
      </c>
      <c s="29" t="s">
        <v>97</v>
      </c>
      <c s="29" t="s">
        <v>275</v>
      </c>
      <c s="25" t="s">
        <v>47</v>
      </c>
      <c s="30" t="s">
        <v>276</v>
      </c>
      <c s="31" t="s">
        <v>219</v>
      </c>
      <c s="32">
        <v>15.6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562</v>
      </c>
    </row>
    <row r="68" spans="1:5" ht="178.5">
      <c r="A68" s="36" t="s">
        <v>52</v>
      </c>
      <c r="E68" s="37" t="s">
        <v>567</v>
      </c>
    </row>
    <row r="69" spans="1:5" ht="318.75">
      <c r="A69" t="s">
        <v>54</v>
      </c>
      <c r="E69" s="35" t="s">
        <v>278</v>
      </c>
    </row>
    <row r="70" spans="1:16" ht="12.75">
      <c r="A70" s="25" t="s">
        <v>45</v>
      </c>
      <c s="29" t="s">
        <v>157</v>
      </c>
      <c s="29" t="s">
        <v>279</v>
      </c>
      <c s="25" t="s">
        <v>47</v>
      </c>
      <c s="30" t="s">
        <v>280</v>
      </c>
      <c s="31" t="s">
        <v>219</v>
      </c>
      <c s="32">
        <v>64.55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536</v>
      </c>
    </row>
    <row r="72" spans="1:5" ht="25.5">
      <c r="A72" s="36" t="s">
        <v>52</v>
      </c>
      <c r="E72" s="37" t="s">
        <v>568</v>
      </c>
    </row>
    <row r="73" spans="1:5" ht="242.25">
      <c r="A73" t="s">
        <v>54</v>
      </c>
      <c r="E73" s="35" t="s">
        <v>283</v>
      </c>
    </row>
    <row r="74" spans="1:16" ht="12.75">
      <c r="A74" s="25" t="s">
        <v>45</v>
      </c>
      <c s="29" t="s">
        <v>161</v>
      </c>
      <c s="29" t="s">
        <v>284</v>
      </c>
      <c s="25" t="s">
        <v>47</v>
      </c>
      <c s="30" t="s">
        <v>285</v>
      </c>
      <c s="31" t="s">
        <v>219</v>
      </c>
      <c s="32">
        <v>93.42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536</v>
      </c>
    </row>
    <row r="76" spans="1:5" ht="140.25">
      <c r="A76" s="36" t="s">
        <v>52</v>
      </c>
      <c r="E76" s="37" t="s">
        <v>569</v>
      </c>
    </row>
    <row r="77" spans="1:5" ht="229.5">
      <c r="A77" t="s">
        <v>54</v>
      </c>
      <c r="E77" s="35" t="s">
        <v>287</v>
      </c>
    </row>
    <row r="78" spans="1:16" ht="12.75">
      <c r="A78" s="25" t="s">
        <v>45</v>
      </c>
      <c s="29" t="s">
        <v>166</v>
      </c>
      <c s="29" t="s">
        <v>570</v>
      </c>
      <c s="25" t="s">
        <v>47</v>
      </c>
      <c s="30" t="s">
        <v>571</v>
      </c>
      <c s="31" t="s">
        <v>219</v>
      </c>
      <c s="32">
        <v>49.7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63.75">
      <c r="A79" s="34" t="s">
        <v>50</v>
      </c>
      <c r="E79" s="35" t="s">
        <v>572</v>
      </c>
    </row>
    <row r="80" spans="1:5" ht="63.75">
      <c r="A80" s="36" t="s">
        <v>52</v>
      </c>
      <c r="E80" s="37" t="s">
        <v>573</v>
      </c>
    </row>
    <row r="81" spans="1:5" ht="229.5">
      <c r="A81" t="s">
        <v>54</v>
      </c>
      <c r="E81" s="35" t="s">
        <v>574</v>
      </c>
    </row>
    <row r="82" spans="1:16" ht="12.75">
      <c r="A82" s="25" t="s">
        <v>45</v>
      </c>
      <c s="29" t="s">
        <v>169</v>
      </c>
      <c s="29" t="s">
        <v>288</v>
      </c>
      <c s="25" t="s">
        <v>47</v>
      </c>
      <c s="30" t="s">
        <v>289</v>
      </c>
      <c s="31" t="s">
        <v>262</v>
      </c>
      <c s="32">
        <v>7391.367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536</v>
      </c>
    </row>
    <row r="84" spans="1:5" ht="127.5">
      <c r="A84" s="36" t="s">
        <v>52</v>
      </c>
      <c r="E84" s="37" t="s">
        <v>575</v>
      </c>
    </row>
    <row r="85" spans="1:5" ht="25.5">
      <c r="A85" t="s">
        <v>54</v>
      </c>
      <c r="E85" s="35" t="s">
        <v>292</v>
      </c>
    </row>
    <row r="86" spans="1:18" ht="12.75" customHeight="1">
      <c r="A86" s="6" t="s">
        <v>43</v>
      </c>
      <c s="6"/>
      <c s="40" t="s">
        <v>23</v>
      </c>
      <c s="6"/>
      <c s="27" t="s">
        <v>297</v>
      </c>
      <c s="6"/>
      <c s="6"/>
      <c s="6"/>
      <c s="41">
        <f>0+Q86</f>
      </c>
      <c r="O86">
        <f>0+R86</f>
      </c>
      <c r="Q86">
        <f>0+I87+I91+I95+I99</f>
      </c>
      <c>
        <f>0+O87+O91+O95+O99</f>
      </c>
    </row>
    <row r="87" spans="1:16" ht="12.75">
      <c r="A87" s="25" t="s">
        <v>45</v>
      </c>
      <c s="29" t="s">
        <v>173</v>
      </c>
      <c s="29" t="s">
        <v>307</v>
      </c>
      <c s="25" t="s">
        <v>29</v>
      </c>
      <c s="30" t="s">
        <v>308</v>
      </c>
      <c s="31" t="s">
        <v>219</v>
      </c>
      <c s="32">
        <v>116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63.75">
      <c r="A88" s="34" t="s">
        <v>50</v>
      </c>
      <c r="E88" s="35" t="s">
        <v>576</v>
      </c>
    </row>
    <row r="89" spans="1:5" ht="63.75">
      <c r="A89" s="36" t="s">
        <v>52</v>
      </c>
      <c r="E89" s="37" t="s">
        <v>577</v>
      </c>
    </row>
    <row r="90" spans="1:5" ht="38.25">
      <c r="A90" t="s">
        <v>54</v>
      </c>
      <c r="E90" s="35" t="s">
        <v>311</v>
      </c>
    </row>
    <row r="91" spans="1:16" ht="12.75">
      <c r="A91" s="25" t="s">
        <v>45</v>
      </c>
      <c s="29" t="s">
        <v>177</v>
      </c>
      <c s="29" t="s">
        <v>307</v>
      </c>
      <c s="25" t="s">
        <v>23</v>
      </c>
      <c s="30" t="s">
        <v>308</v>
      </c>
      <c s="31" t="s">
        <v>219</v>
      </c>
      <c s="32">
        <v>993.6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63.75">
      <c r="A92" s="34" t="s">
        <v>50</v>
      </c>
      <c r="E92" s="35" t="s">
        <v>578</v>
      </c>
    </row>
    <row r="93" spans="1:5" ht="63.75">
      <c r="A93" s="36" t="s">
        <v>52</v>
      </c>
      <c r="E93" s="37" t="s">
        <v>579</v>
      </c>
    </row>
    <row r="94" spans="1:5" ht="38.25">
      <c r="A94" t="s">
        <v>54</v>
      </c>
      <c r="E94" s="35" t="s">
        <v>311</v>
      </c>
    </row>
    <row r="95" spans="1:16" ht="12.75">
      <c r="A95" s="25" t="s">
        <v>45</v>
      </c>
      <c s="29" t="s">
        <v>180</v>
      </c>
      <c s="29" t="s">
        <v>314</v>
      </c>
      <c s="25" t="s">
        <v>47</v>
      </c>
      <c s="30" t="s">
        <v>315</v>
      </c>
      <c s="31" t="s">
        <v>262</v>
      </c>
      <c s="32">
        <v>2616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536</v>
      </c>
    </row>
    <row r="97" spans="1:5" ht="25.5">
      <c r="A97" s="36" t="s">
        <v>52</v>
      </c>
      <c r="E97" s="37" t="s">
        <v>580</v>
      </c>
    </row>
    <row r="98" spans="1:5" ht="102">
      <c r="A98" t="s">
        <v>54</v>
      </c>
      <c r="E98" s="35" t="s">
        <v>317</v>
      </c>
    </row>
    <row r="99" spans="1:16" ht="12.75">
      <c r="A99" s="25" t="s">
        <v>45</v>
      </c>
      <c s="29" t="s">
        <v>184</v>
      </c>
      <c s="29" t="s">
        <v>318</v>
      </c>
      <c s="25" t="s">
        <v>47</v>
      </c>
      <c s="30" t="s">
        <v>319</v>
      </c>
      <c s="31" t="s">
        <v>219</v>
      </c>
      <c s="32">
        <v>31.5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536</v>
      </c>
    </row>
    <row r="101" spans="1:5" ht="38.25">
      <c r="A101" s="36" t="s">
        <v>52</v>
      </c>
      <c r="E101" s="37" t="s">
        <v>581</v>
      </c>
    </row>
    <row r="102" spans="1:5" ht="369.75">
      <c r="A102" t="s">
        <v>54</v>
      </c>
      <c r="E102" s="35" t="s">
        <v>322</v>
      </c>
    </row>
    <row r="103" spans="1:18" ht="12.75" customHeight="1">
      <c r="A103" s="6" t="s">
        <v>43</v>
      </c>
      <c s="6"/>
      <c s="40" t="s">
        <v>22</v>
      </c>
      <c s="6"/>
      <c s="27" t="s">
        <v>323</v>
      </c>
      <c s="6"/>
      <c s="6"/>
      <c s="6"/>
      <c s="41">
        <f>0+Q103</f>
      </c>
      <c r="O103">
        <f>0+R103</f>
      </c>
      <c r="Q103">
        <f>0+I104+I108</f>
      </c>
      <c>
        <f>0+O104+O108</f>
      </c>
    </row>
    <row r="104" spans="1:16" ht="12.75">
      <c r="A104" s="25" t="s">
        <v>45</v>
      </c>
      <c s="29" t="s">
        <v>189</v>
      </c>
      <c s="29" t="s">
        <v>582</v>
      </c>
      <c s="25" t="s">
        <v>47</v>
      </c>
      <c s="30" t="s">
        <v>583</v>
      </c>
      <c s="31" t="s">
        <v>219</v>
      </c>
      <c s="32">
        <v>7.493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584</v>
      </c>
    </row>
    <row r="106" spans="1:5" ht="25.5">
      <c r="A106" s="36" t="s">
        <v>52</v>
      </c>
      <c r="E106" s="37" t="s">
        <v>585</v>
      </c>
    </row>
    <row r="107" spans="1:5" ht="369.75">
      <c r="A107" t="s">
        <v>54</v>
      </c>
      <c r="E107" s="35" t="s">
        <v>322</v>
      </c>
    </row>
    <row r="108" spans="1:16" ht="12.75">
      <c r="A108" s="25" t="s">
        <v>45</v>
      </c>
      <c s="29" t="s">
        <v>192</v>
      </c>
      <c s="29" t="s">
        <v>324</v>
      </c>
      <c s="25" t="s">
        <v>47</v>
      </c>
      <c s="30" t="s">
        <v>325</v>
      </c>
      <c s="31" t="s">
        <v>326</v>
      </c>
      <c s="32">
        <v>0.27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584</v>
      </c>
    </row>
    <row r="110" spans="1:5" ht="25.5">
      <c r="A110" s="36" t="s">
        <v>52</v>
      </c>
      <c r="E110" s="37" t="s">
        <v>586</v>
      </c>
    </row>
    <row r="111" spans="1:5" ht="267.75">
      <c r="A111" t="s">
        <v>54</v>
      </c>
      <c r="E111" s="35" t="s">
        <v>328</v>
      </c>
    </row>
    <row r="112" spans="1:18" ht="12.75" customHeight="1">
      <c r="A112" s="6" t="s">
        <v>43</v>
      </c>
      <c s="6"/>
      <c s="40" t="s">
        <v>33</v>
      </c>
      <c s="6"/>
      <c s="27" t="s">
        <v>329</v>
      </c>
      <c s="6"/>
      <c s="6"/>
      <c s="6"/>
      <c s="41">
        <f>0+Q112</f>
      </c>
      <c r="O112">
        <f>0+R112</f>
      </c>
      <c r="Q112">
        <f>0+I113+I117+I121</f>
      </c>
      <c>
        <f>0+O113+O117+O121</f>
      </c>
    </row>
    <row r="113" spans="1:16" ht="12.75">
      <c r="A113" s="25" t="s">
        <v>45</v>
      </c>
      <c s="29" t="s">
        <v>196</v>
      </c>
      <c s="29" t="s">
        <v>587</v>
      </c>
      <c s="25" t="s">
        <v>47</v>
      </c>
      <c s="30" t="s">
        <v>588</v>
      </c>
      <c s="31" t="s">
        <v>219</v>
      </c>
      <c s="32">
        <v>3.5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584</v>
      </c>
    </row>
    <row r="115" spans="1:5" ht="25.5">
      <c r="A115" s="36" t="s">
        <v>52</v>
      </c>
      <c r="E115" s="37" t="s">
        <v>589</v>
      </c>
    </row>
    <row r="116" spans="1:5" ht="369.75">
      <c r="A116" t="s">
        <v>54</v>
      </c>
      <c r="E116" s="35" t="s">
        <v>333</v>
      </c>
    </row>
    <row r="117" spans="1:16" ht="12.75">
      <c r="A117" s="25" t="s">
        <v>45</v>
      </c>
      <c s="29" t="s">
        <v>201</v>
      </c>
      <c s="29" t="s">
        <v>341</v>
      </c>
      <c s="25" t="s">
        <v>47</v>
      </c>
      <c s="30" t="s">
        <v>342</v>
      </c>
      <c s="31" t="s">
        <v>219</v>
      </c>
      <c s="32">
        <v>5.25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584</v>
      </c>
    </row>
    <row r="119" spans="1:5" ht="25.5">
      <c r="A119" s="36" t="s">
        <v>52</v>
      </c>
      <c r="E119" s="37" t="s">
        <v>590</v>
      </c>
    </row>
    <row r="120" spans="1:5" ht="38.25">
      <c r="A120" t="s">
        <v>54</v>
      </c>
      <c r="E120" s="35" t="s">
        <v>311</v>
      </c>
    </row>
    <row r="121" spans="1:16" ht="12.75">
      <c r="A121" s="25" t="s">
        <v>45</v>
      </c>
      <c s="29" t="s">
        <v>204</v>
      </c>
      <c s="29" t="s">
        <v>345</v>
      </c>
      <c s="25" t="s">
        <v>47</v>
      </c>
      <c s="30" t="s">
        <v>346</v>
      </c>
      <c s="31" t="s">
        <v>219</v>
      </c>
      <c s="32">
        <v>7.995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584</v>
      </c>
    </row>
    <row r="123" spans="1:5" ht="51">
      <c r="A123" s="36" t="s">
        <v>52</v>
      </c>
      <c r="E123" s="37" t="s">
        <v>591</v>
      </c>
    </row>
    <row r="124" spans="1:5" ht="102">
      <c r="A124" t="s">
        <v>54</v>
      </c>
      <c r="E124" s="35" t="s">
        <v>348</v>
      </c>
    </row>
    <row r="125" spans="1:18" ht="12.75" customHeight="1">
      <c r="A125" s="6" t="s">
        <v>43</v>
      </c>
      <c s="6"/>
      <c s="40" t="s">
        <v>35</v>
      </c>
      <c s="6"/>
      <c s="27" t="s">
        <v>354</v>
      </c>
      <c s="6"/>
      <c s="6"/>
      <c s="6"/>
      <c s="41">
        <f>0+Q125</f>
      </c>
      <c r="O125">
        <f>0+R125</f>
      </c>
      <c r="Q125">
        <f>0+I126+I130+I134+I138+I142+I146+I150+I154+I158+I162</f>
      </c>
      <c>
        <f>0+O126+O130+O134+O138+O142+O146+O150+O154+O158+O162</f>
      </c>
    </row>
    <row r="126" spans="1:16" ht="12.75">
      <c r="A126" s="25" t="s">
        <v>45</v>
      </c>
      <c s="29" t="s">
        <v>210</v>
      </c>
      <c s="29" t="s">
        <v>361</v>
      </c>
      <c s="25" t="s">
        <v>29</v>
      </c>
      <c s="30" t="s">
        <v>362</v>
      </c>
      <c s="31" t="s">
        <v>219</v>
      </c>
      <c s="32">
        <v>1200.7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536</v>
      </c>
    </row>
    <row r="128" spans="1:5" ht="165.75">
      <c r="A128" s="36" t="s">
        <v>52</v>
      </c>
      <c r="E128" s="37" t="s">
        <v>592</v>
      </c>
    </row>
    <row r="129" spans="1:5" ht="51">
      <c r="A129" t="s">
        <v>54</v>
      </c>
      <c r="E129" s="35" t="s">
        <v>359</v>
      </c>
    </row>
    <row r="130" spans="1:16" ht="12.75">
      <c r="A130" s="25" t="s">
        <v>45</v>
      </c>
      <c s="29" t="s">
        <v>340</v>
      </c>
      <c s="29" t="s">
        <v>361</v>
      </c>
      <c s="25" t="s">
        <v>23</v>
      </c>
      <c s="30" t="s">
        <v>362</v>
      </c>
      <c s="31" t="s">
        <v>219</v>
      </c>
      <c s="32">
        <v>763.18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38.25">
      <c r="A131" s="34" t="s">
        <v>50</v>
      </c>
      <c r="E131" s="35" t="s">
        <v>593</v>
      </c>
    </row>
    <row r="132" spans="1:5" ht="38.25">
      <c r="A132" s="36" t="s">
        <v>52</v>
      </c>
      <c r="E132" s="37" t="s">
        <v>594</v>
      </c>
    </row>
    <row r="133" spans="1:5" ht="51">
      <c r="A133" t="s">
        <v>54</v>
      </c>
      <c r="E133" s="35" t="s">
        <v>359</v>
      </c>
    </row>
    <row r="134" spans="1:16" ht="12.75">
      <c r="A134" s="25" t="s">
        <v>45</v>
      </c>
      <c s="29" t="s">
        <v>344</v>
      </c>
      <c s="29" t="s">
        <v>361</v>
      </c>
      <c s="25" t="s">
        <v>22</v>
      </c>
      <c s="30" t="s">
        <v>362</v>
      </c>
      <c s="31" t="s">
        <v>219</v>
      </c>
      <c s="32">
        <v>321.236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25.5">
      <c r="A135" s="34" t="s">
        <v>50</v>
      </c>
      <c r="E135" s="35" t="s">
        <v>595</v>
      </c>
    </row>
    <row r="136" spans="1:5" ht="102">
      <c r="A136" s="36" t="s">
        <v>52</v>
      </c>
      <c r="E136" s="37" t="s">
        <v>596</v>
      </c>
    </row>
    <row r="137" spans="1:5" ht="51">
      <c r="A137" t="s">
        <v>54</v>
      </c>
      <c r="E137" s="35" t="s">
        <v>359</v>
      </c>
    </row>
    <row r="138" spans="1:16" ht="12.75">
      <c r="A138" s="25" t="s">
        <v>45</v>
      </c>
      <c s="29" t="s">
        <v>349</v>
      </c>
      <c s="29" t="s">
        <v>597</v>
      </c>
      <c s="25" t="s">
        <v>47</v>
      </c>
      <c s="30" t="s">
        <v>598</v>
      </c>
      <c s="31" t="s">
        <v>219</v>
      </c>
      <c s="32">
        <v>1456.72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51">
      <c r="A139" s="34" t="s">
        <v>50</v>
      </c>
      <c r="E139" s="35" t="s">
        <v>599</v>
      </c>
    </row>
    <row r="140" spans="1:5" ht="12.75">
      <c r="A140" s="36" t="s">
        <v>52</v>
      </c>
      <c r="E140" s="37" t="s">
        <v>600</v>
      </c>
    </row>
    <row r="141" spans="1:5" ht="76.5">
      <c r="A141" t="s">
        <v>54</v>
      </c>
      <c r="E141" s="35" t="s">
        <v>601</v>
      </c>
    </row>
    <row r="142" spans="1:16" ht="12.75">
      <c r="A142" s="25" t="s">
        <v>45</v>
      </c>
      <c s="29" t="s">
        <v>355</v>
      </c>
      <c s="29" t="s">
        <v>602</v>
      </c>
      <c s="25" t="s">
        <v>47</v>
      </c>
      <c s="30" t="s">
        <v>603</v>
      </c>
      <c s="31" t="s">
        <v>219</v>
      </c>
      <c s="32">
        <v>211.21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604</v>
      </c>
    </row>
    <row r="144" spans="1:5" ht="51">
      <c r="A144" s="36" t="s">
        <v>52</v>
      </c>
      <c r="E144" s="37" t="s">
        <v>605</v>
      </c>
    </row>
    <row r="145" spans="1:5" ht="38.25">
      <c r="A145" t="s">
        <v>54</v>
      </c>
      <c r="E145" s="35" t="s">
        <v>368</v>
      </c>
    </row>
    <row r="146" spans="1:16" ht="12.75">
      <c r="A146" s="25" t="s">
        <v>45</v>
      </c>
      <c s="29" t="s">
        <v>360</v>
      </c>
      <c s="29" t="s">
        <v>606</v>
      </c>
      <c s="25" t="s">
        <v>47</v>
      </c>
      <c s="30" t="s">
        <v>607</v>
      </c>
      <c s="31" t="s">
        <v>262</v>
      </c>
      <c s="32">
        <v>7459.5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604</v>
      </c>
    </row>
    <row r="148" spans="1:5" ht="25.5">
      <c r="A148" s="36" t="s">
        <v>52</v>
      </c>
      <c r="E148" s="37" t="s">
        <v>608</v>
      </c>
    </row>
    <row r="149" spans="1:5" ht="51">
      <c r="A149" t="s">
        <v>54</v>
      </c>
      <c r="E149" s="35" t="s">
        <v>373</v>
      </c>
    </row>
    <row r="150" spans="1:16" ht="12.75">
      <c r="A150" s="25" t="s">
        <v>45</v>
      </c>
      <c s="29" t="s">
        <v>364</v>
      </c>
      <c s="29" t="s">
        <v>375</v>
      </c>
      <c s="25" t="s">
        <v>47</v>
      </c>
      <c s="30" t="s">
        <v>376</v>
      </c>
      <c s="31" t="s">
        <v>262</v>
      </c>
      <c s="32">
        <v>14662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604</v>
      </c>
    </row>
    <row r="152" spans="1:5" ht="178.5">
      <c r="A152" s="36" t="s">
        <v>52</v>
      </c>
      <c r="E152" s="37" t="s">
        <v>609</v>
      </c>
    </row>
    <row r="153" spans="1:5" ht="51">
      <c r="A153" t="s">
        <v>54</v>
      </c>
      <c r="E153" s="35" t="s">
        <v>373</v>
      </c>
    </row>
    <row r="154" spans="1:16" ht="12.75">
      <c r="A154" s="25" t="s">
        <v>45</v>
      </c>
      <c s="29" t="s">
        <v>369</v>
      </c>
      <c s="29" t="s">
        <v>610</v>
      </c>
      <c s="25" t="s">
        <v>47</v>
      </c>
      <c s="30" t="s">
        <v>611</v>
      </c>
      <c s="31" t="s">
        <v>219</v>
      </c>
      <c s="32">
        <v>223.785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604</v>
      </c>
    </row>
    <row r="156" spans="1:5" ht="25.5">
      <c r="A156" s="36" t="s">
        <v>52</v>
      </c>
      <c r="E156" s="37" t="s">
        <v>612</v>
      </c>
    </row>
    <row r="157" spans="1:5" ht="140.25">
      <c r="A157" t="s">
        <v>54</v>
      </c>
      <c r="E157" s="35" t="s">
        <v>382</v>
      </c>
    </row>
    <row r="158" spans="1:16" ht="12.75">
      <c r="A158" s="25" t="s">
        <v>45</v>
      </c>
      <c s="29" t="s">
        <v>374</v>
      </c>
      <c s="29" t="s">
        <v>613</v>
      </c>
      <c s="25" t="s">
        <v>47</v>
      </c>
      <c s="30" t="s">
        <v>614</v>
      </c>
      <c s="31" t="s">
        <v>219</v>
      </c>
      <c s="32">
        <v>287.7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604</v>
      </c>
    </row>
    <row r="160" spans="1:5" ht="127.5">
      <c r="A160" s="36" t="s">
        <v>52</v>
      </c>
      <c r="E160" s="37" t="s">
        <v>615</v>
      </c>
    </row>
    <row r="161" spans="1:5" ht="140.25">
      <c r="A161" t="s">
        <v>54</v>
      </c>
      <c r="E161" s="35" t="s">
        <v>382</v>
      </c>
    </row>
    <row r="162" spans="1:16" ht="12.75">
      <c r="A162" s="25" t="s">
        <v>45</v>
      </c>
      <c s="29" t="s">
        <v>378</v>
      </c>
      <c s="29" t="s">
        <v>384</v>
      </c>
      <c s="25" t="s">
        <v>385</v>
      </c>
      <c s="30" t="s">
        <v>386</v>
      </c>
      <c s="31" t="s">
        <v>262</v>
      </c>
      <c s="32">
        <v>7469.5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63.75">
      <c r="A163" s="34" t="s">
        <v>50</v>
      </c>
      <c r="E163" s="35" t="s">
        <v>616</v>
      </c>
    </row>
    <row r="164" spans="1:5" ht="140.25">
      <c r="A164" s="36" t="s">
        <v>52</v>
      </c>
      <c r="E164" s="37" t="s">
        <v>617</v>
      </c>
    </row>
    <row r="165" spans="1:5" ht="140.25">
      <c r="A165" t="s">
        <v>54</v>
      </c>
      <c r="E165" s="35" t="s">
        <v>382</v>
      </c>
    </row>
    <row r="166" spans="1:18" ht="12.75" customHeight="1">
      <c r="A166" s="6" t="s">
        <v>43</v>
      </c>
      <c s="6"/>
      <c s="40" t="s">
        <v>66</v>
      </c>
      <c s="6"/>
      <c s="27" t="s">
        <v>399</v>
      </c>
      <c s="6"/>
      <c s="6"/>
      <c s="6"/>
      <c s="41">
        <f>0+Q166</f>
      </c>
      <c r="O166">
        <f>0+R166</f>
      </c>
      <c r="Q166">
        <f>0+I167</f>
      </c>
      <c>
        <f>0+O167</f>
      </c>
    </row>
    <row r="167" spans="1:16" ht="25.5">
      <c r="A167" s="25" t="s">
        <v>45</v>
      </c>
      <c s="29" t="s">
        <v>383</v>
      </c>
      <c s="29" t="s">
        <v>618</v>
      </c>
      <c s="25" t="s">
        <v>47</v>
      </c>
      <c s="30" t="s">
        <v>619</v>
      </c>
      <c s="31" t="s">
        <v>262</v>
      </c>
      <c s="32">
        <v>30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584</v>
      </c>
    </row>
    <row r="169" spans="1:5" ht="25.5">
      <c r="A169" s="36" t="s">
        <v>52</v>
      </c>
      <c r="E169" s="37" t="s">
        <v>620</v>
      </c>
    </row>
    <row r="170" spans="1:5" ht="191.25">
      <c r="A170" t="s">
        <v>54</v>
      </c>
      <c r="E170" s="35" t="s">
        <v>621</v>
      </c>
    </row>
    <row r="171" spans="1:18" ht="12.75" customHeight="1">
      <c r="A171" s="6" t="s">
        <v>43</v>
      </c>
      <c s="6"/>
      <c s="40" t="s">
        <v>40</v>
      </c>
      <c s="6"/>
      <c s="27" t="s">
        <v>107</v>
      </c>
      <c s="6"/>
      <c s="6"/>
      <c s="6"/>
      <c s="41">
        <f>0+Q171</f>
      </c>
      <c r="O171">
        <f>0+R171</f>
      </c>
      <c r="Q171">
        <f>0+I172+I176+I180+I184+I188+I192+I196+I200+I204+I208+I212+I216</f>
      </c>
      <c>
        <f>0+O172+O176+O180+O184+O188+O192+O196+O200+O204+O208+O212+O216</f>
      </c>
    </row>
    <row r="172" spans="1:16" ht="12.75">
      <c r="A172" s="25" t="s">
        <v>45</v>
      </c>
      <c s="29" t="s">
        <v>389</v>
      </c>
      <c s="29" t="s">
        <v>622</v>
      </c>
      <c s="25" t="s">
        <v>47</v>
      </c>
      <c s="30" t="s">
        <v>623</v>
      </c>
      <c s="31" t="s">
        <v>110</v>
      </c>
      <c s="32">
        <v>4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624</v>
      </c>
    </row>
    <row r="174" spans="1:5" ht="25.5">
      <c r="A174" s="36" t="s">
        <v>52</v>
      </c>
      <c r="E174" s="37" t="s">
        <v>625</v>
      </c>
    </row>
    <row r="175" spans="1:5" ht="51">
      <c r="A175" t="s">
        <v>54</v>
      </c>
      <c r="E175" s="35" t="s">
        <v>626</v>
      </c>
    </row>
    <row r="176" spans="1:16" ht="25.5">
      <c r="A176" s="25" t="s">
        <v>45</v>
      </c>
      <c s="29" t="s">
        <v>394</v>
      </c>
      <c s="29" t="s">
        <v>470</v>
      </c>
      <c s="25" t="s">
        <v>47</v>
      </c>
      <c s="30" t="s">
        <v>471</v>
      </c>
      <c s="31" t="s">
        <v>110</v>
      </c>
      <c s="32">
        <v>2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624</v>
      </c>
    </row>
    <row r="178" spans="1:5" ht="38.25">
      <c r="A178" s="36" t="s">
        <v>52</v>
      </c>
      <c r="E178" s="37" t="s">
        <v>627</v>
      </c>
    </row>
    <row r="179" spans="1:5" ht="25.5">
      <c r="A179" t="s">
        <v>54</v>
      </c>
      <c r="E179" s="35" t="s">
        <v>473</v>
      </c>
    </row>
    <row r="180" spans="1:16" ht="12.75">
      <c r="A180" s="25" t="s">
        <v>45</v>
      </c>
      <c s="29" t="s">
        <v>400</v>
      </c>
      <c s="29" t="s">
        <v>475</v>
      </c>
      <c s="25" t="s">
        <v>47</v>
      </c>
      <c s="30" t="s">
        <v>476</v>
      </c>
      <c s="31" t="s">
        <v>110</v>
      </c>
      <c s="32">
        <v>2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38.25">
      <c r="A181" s="34" t="s">
        <v>50</v>
      </c>
      <c r="E181" s="35" t="s">
        <v>628</v>
      </c>
    </row>
    <row r="182" spans="1:5" ht="25.5">
      <c r="A182" s="36" t="s">
        <v>52</v>
      </c>
      <c r="E182" s="37" t="s">
        <v>629</v>
      </c>
    </row>
    <row r="183" spans="1:5" ht="25.5">
      <c r="A183" t="s">
        <v>54</v>
      </c>
      <c r="E183" s="35" t="s">
        <v>116</v>
      </c>
    </row>
    <row r="184" spans="1:16" ht="12.75">
      <c r="A184" s="25" t="s">
        <v>45</v>
      </c>
      <c s="29" t="s">
        <v>407</v>
      </c>
      <c s="29" t="s">
        <v>480</v>
      </c>
      <c s="25" t="s">
        <v>47</v>
      </c>
      <c s="30" t="s">
        <v>481</v>
      </c>
      <c s="31" t="s">
        <v>110</v>
      </c>
      <c s="32">
        <v>2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38.25">
      <c r="A185" s="34" t="s">
        <v>50</v>
      </c>
      <c r="E185" s="35" t="s">
        <v>628</v>
      </c>
    </row>
    <row r="186" spans="1:5" ht="25.5">
      <c r="A186" s="36" t="s">
        <v>52</v>
      </c>
      <c r="E186" s="37" t="s">
        <v>630</v>
      </c>
    </row>
    <row r="187" spans="1:5" ht="25.5">
      <c r="A187" t="s">
        <v>54</v>
      </c>
      <c r="E187" s="35" t="s">
        <v>116</v>
      </c>
    </row>
    <row r="188" spans="1:16" ht="25.5">
      <c r="A188" s="25" t="s">
        <v>45</v>
      </c>
      <c s="29" t="s">
        <v>412</v>
      </c>
      <c s="29" t="s">
        <v>484</v>
      </c>
      <c s="25" t="s">
        <v>47</v>
      </c>
      <c s="30" t="s">
        <v>485</v>
      </c>
      <c s="31" t="s">
        <v>110</v>
      </c>
      <c s="32">
        <v>2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624</v>
      </c>
    </row>
    <row r="190" spans="1:5" ht="38.25">
      <c r="A190" s="36" t="s">
        <v>52</v>
      </c>
      <c r="E190" s="37" t="s">
        <v>627</v>
      </c>
    </row>
    <row r="191" spans="1:5" ht="25.5">
      <c r="A191" t="s">
        <v>54</v>
      </c>
      <c r="E191" s="35" t="s">
        <v>487</v>
      </c>
    </row>
    <row r="192" spans="1:16" ht="25.5">
      <c r="A192" s="25" t="s">
        <v>45</v>
      </c>
      <c s="29" t="s">
        <v>416</v>
      </c>
      <c s="29" t="s">
        <v>489</v>
      </c>
      <c s="25" t="s">
        <v>47</v>
      </c>
      <c s="30" t="s">
        <v>490</v>
      </c>
      <c s="31" t="s">
        <v>262</v>
      </c>
      <c s="32">
        <v>346.25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50</v>
      </c>
      <c r="E193" s="35" t="s">
        <v>631</v>
      </c>
    </row>
    <row r="194" spans="1:5" ht="25.5">
      <c r="A194" s="36" t="s">
        <v>52</v>
      </c>
      <c r="E194" s="37" t="s">
        <v>632</v>
      </c>
    </row>
    <row r="195" spans="1:5" ht="38.25">
      <c r="A195" t="s">
        <v>54</v>
      </c>
      <c r="E195" s="35" t="s">
        <v>492</v>
      </c>
    </row>
    <row r="196" spans="1:16" ht="25.5">
      <c r="A196" s="25" t="s">
        <v>45</v>
      </c>
      <c s="29" t="s">
        <v>421</v>
      </c>
      <c s="29" t="s">
        <v>494</v>
      </c>
      <c s="25" t="s">
        <v>47</v>
      </c>
      <c s="30" t="s">
        <v>495</v>
      </c>
      <c s="31" t="s">
        <v>262</v>
      </c>
      <c s="32">
        <v>346.25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12.75">
      <c r="A197" s="34" t="s">
        <v>50</v>
      </c>
      <c r="E197" s="35" t="s">
        <v>631</v>
      </c>
    </row>
    <row r="198" spans="1:5" ht="25.5">
      <c r="A198" s="36" t="s">
        <v>52</v>
      </c>
      <c r="E198" s="37" t="s">
        <v>632</v>
      </c>
    </row>
    <row r="199" spans="1:5" ht="38.25">
      <c r="A199" t="s">
        <v>54</v>
      </c>
      <c r="E199" s="35" t="s">
        <v>492</v>
      </c>
    </row>
    <row r="200" spans="1:16" ht="12.75">
      <c r="A200" s="25" t="s">
        <v>45</v>
      </c>
      <c s="29" t="s">
        <v>426</v>
      </c>
      <c s="29" t="s">
        <v>633</v>
      </c>
      <c s="25" t="s">
        <v>47</v>
      </c>
      <c s="30" t="s">
        <v>634</v>
      </c>
      <c s="31" t="s">
        <v>110</v>
      </c>
      <c s="32">
        <v>10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584</v>
      </c>
    </row>
    <row r="202" spans="1:5" ht="25.5">
      <c r="A202" s="36" t="s">
        <v>52</v>
      </c>
      <c r="E202" s="37" t="s">
        <v>635</v>
      </c>
    </row>
    <row r="203" spans="1:5" ht="409.5">
      <c r="A203" t="s">
        <v>54</v>
      </c>
      <c r="E203" s="35" t="s">
        <v>636</v>
      </c>
    </row>
    <row r="204" spans="1:16" ht="12.75">
      <c r="A204" s="25" t="s">
        <v>45</v>
      </c>
      <c s="29" t="s">
        <v>430</v>
      </c>
      <c s="29" t="s">
        <v>637</v>
      </c>
      <c s="25" t="s">
        <v>47</v>
      </c>
      <c s="30" t="s">
        <v>638</v>
      </c>
      <c s="31" t="s">
        <v>199</v>
      </c>
      <c s="32">
        <v>35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38.25">
      <c r="A205" s="34" t="s">
        <v>50</v>
      </c>
      <c r="E205" s="35" t="s">
        <v>639</v>
      </c>
    </row>
    <row r="206" spans="1:5" ht="76.5">
      <c r="A206" s="36" t="s">
        <v>52</v>
      </c>
      <c r="E206" s="37" t="s">
        <v>640</v>
      </c>
    </row>
    <row r="207" spans="1:5" ht="63.75">
      <c r="A207" t="s">
        <v>54</v>
      </c>
      <c r="E207" s="35" t="s">
        <v>641</v>
      </c>
    </row>
    <row r="208" spans="1:16" ht="12.75">
      <c r="A208" s="25" t="s">
        <v>45</v>
      </c>
      <c s="29" t="s">
        <v>434</v>
      </c>
      <c s="29" t="s">
        <v>512</v>
      </c>
      <c s="25" t="s">
        <v>47</v>
      </c>
      <c s="30" t="s">
        <v>513</v>
      </c>
      <c s="31" t="s">
        <v>199</v>
      </c>
      <c s="32">
        <v>10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50</v>
      </c>
      <c r="E209" s="35" t="s">
        <v>253</v>
      </c>
    </row>
    <row r="210" spans="1:5" ht="76.5">
      <c r="A210" s="36" t="s">
        <v>52</v>
      </c>
      <c r="E210" s="37" t="s">
        <v>556</v>
      </c>
    </row>
    <row r="211" spans="1:5" ht="38.25">
      <c r="A211" t="s">
        <v>54</v>
      </c>
      <c r="E211" s="35" t="s">
        <v>514</v>
      </c>
    </row>
    <row r="212" spans="1:16" ht="12.75">
      <c r="A212" s="25" t="s">
        <v>45</v>
      </c>
      <c s="29" t="s">
        <v>439</v>
      </c>
      <c s="29" t="s">
        <v>642</v>
      </c>
      <c s="25" t="s">
        <v>47</v>
      </c>
      <c s="30" t="s">
        <v>643</v>
      </c>
      <c s="31" t="s">
        <v>219</v>
      </c>
      <c s="32">
        <v>1.68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25.5">
      <c r="A213" s="34" t="s">
        <v>50</v>
      </c>
      <c r="E213" s="35" t="s">
        <v>238</v>
      </c>
    </row>
    <row r="214" spans="1:5" ht="51">
      <c r="A214" s="36" t="s">
        <v>52</v>
      </c>
      <c r="E214" s="37" t="s">
        <v>644</v>
      </c>
    </row>
    <row r="215" spans="1:5" ht="102">
      <c r="A215" t="s">
        <v>54</v>
      </c>
      <c r="E215" s="35" t="s">
        <v>645</v>
      </c>
    </row>
    <row r="216" spans="1:16" ht="12.75">
      <c r="A216" s="25" t="s">
        <v>45</v>
      </c>
      <c s="29" t="s">
        <v>444</v>
      </c>
      <c s="29" t="s">
        <v>646</v>
      </c>
      <c s="25" t="s">
        <v>47</v>
      </c>
      <c s="30" t="s">
        <v>647</v>
      </c>
      <c s="31" t="s">
        <v>199</v>
      </c>
      <c s="32">
        <v>13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25.5">
      <c r="A217" s="34" t="s">
        <v>50</v>
      </c>
      <c r="E217" s="35" t="s">
        <v>238</v>
      </c>
    </row>
    <row r="218" spans="1:5" ht="153">
      <c r="A218" s="36" t="s">
        <v>52</v>
      </c>
      <c r="E218" s="37" t="s">
        <v>648</v>
      </c>
    </row>
    <row r="219" spans="1:5" ht="114.75">
      <c r="A219" t="s">
        <v>54</v>
      </c>
      <c r="E219" s="35" t="s">
        <v>649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0+O8+O21+O50+O55+O88+O93+O98+O103+O112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650</v>
      </c>
      <c s="38">
        <f>0+I8+I21+I50+I55+I88+I93+I98+I103+I112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650</v>
      </c>
      <c s="6"/>
      <c s="18" t="s">
        <v>651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217</v>
      </c>
      <c s="25" t="s">
        <v>47</v>
      </c>
      <c s="30" t="s">
        <v>218</v>
      </c>
      <c s="31" t="s">
        <v>219</v>
      </c>
      <c s="32">
        <v>52.56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220</v>
      </c>
    </row>
    <row r="11" spans="1:5" ht="63.75">
      <c r="A11" s="36" t="s">
        <v>52</v>
      </c>
      <c r="E11" s="37" t="s">
        <v>652</v>
      </c>
    </row>
    <row r="12" spans="1:5" ht="25.5">
      <c r="A12" t="s">
        <v>54</v>
      </c>
      <c r="E12" s="35" t="s">
        <v>222</v>
      </c>
    </row>
    <row r="13" spans="1:16" ht="12.75">
      <c r="A13" s="25" t="s">
        <v>45</v>
      </c>
      <c s="29" t="s">
        <v>23</v>
      </c>
      <c s="29" t="s">
        <v>223</v>
      </c>
      <c s="25" t="s">
        <v>47</v>
      </c>
      <c s="30" t="s">
        <v>224</v>
      </c>
      <c s="31" t="s">
        <v>219</v>
      </c>
      <c s="32">
        <v>17.651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225</v>
      </c>
    </row>
    <row r="15" spans="1:5" ht="63.75">
      <c r="A15" s="36" t="s">
        <v>52</v>
      </c>
      <c r="E15" s="37" t="s">
        <v>653</v>
      </c>
    </row>
    <row r="16" spans="1:5" ht="25.5">
      <c r="A16" t="s">
        <v>54</v>
      </c>
      <c r="E16" s="35" t="s">
        <v>222</v>
      </c>
    </row>
    <row r="17" spans="1:16" ht="12.75">
      <c r="A17" s="25" t="s">
        <v>45</v>
      </c>
      <c s="29" t="s">
        <v>22</v>
      </c>
      <c s="29" t="s">
        <v>227</v>
      </c>
      <c s="25" t="s">
        <v>47</v>
      </c>
      <c s="30" t="s">
        <v>228</v>
      </c>
      <c s="31" t="s">
        <v>219</v>
      </c>
      <c s="32">
        <v>8.01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229</v>
      </c>
    </row>
    <row r="19" spans="1:5" ht="25.5">
      <c r="A19" s="36" t="s">
        <v>52</v>
      </c>
      <c r="E19" s="37" t="s">
        <v>654</v>
      </c>
    </row>
    <row r="20" spans="1:5" ht="25.5">
      <c r="A20" t="s">
        <v>54</v>
      </c>
      <c r="E20" s="35" t="s">
        <v>222</v>
      </c>
    </row>
    <row r="21" spans="1:18" ht="12.75" customHeight="1">
      <c r="A21" s="6" t="s">
        <v>43</v>
      </c>
      <c s="6"/>
      <c s="40" t="s">
        <v>29</v>
      </c>
      <c s="6"/>
      <c s="27" t="s">
        <v>231</v>
      </c>
      <c s="6"/>
      <c s="6"/>
      <c s="6"/>
      <c s="41">
        <f>0+Q21</f>
      </c>
      <c r="O21">
        <f>0+R21</f>
      </c>
      <c r="Q21">
        <f>0+I22+I26+I30+I34+I38+I42+I46</f>
      </c>
      <c>
        <f>0+O22+O26+O30+O34+O38+O42+O46</f>
      </c>
    </row>
    <row r="22" spans="1:16" ht="12.75">
      <c r="A22" s="25" t="s">
        <v>45</v>
      </c>
      <c s="29" t="s">
        <v>33</v>
      </c>
      <c s="29" t="s">
        <v>655</v>
      </c>
      <c s="25" t="s">
        <v>47</v>
      </c>
      <c s="30" t="s">
        <v>656</v>
      </c>
      <c s="31" t="s">
        <v>262</v>
      </c>
      <c s="32">
        <v>3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657</v>
      </c>
    </row>
    <row r="24" spans="1:5" ht="25.5">
      <c r="A24" s="36" t="s">
        <v>52</v>
      </c>
      <c r="E24" s="37" t="s">
        <v>658</v>
      </c>
    </row>
    <row r="25" spans="1:5" ht="25.5">
      <c r="A25" t="s">
        <v>54</v>
      </c>
      <c r="E25" s="35" t="s">
        <v>659</v>
      </c>
    </row>
    <row r="26" spans="1:16" ht="25.5">
      <c r="A26" s="25" t="s">
        <v>45</v>
      </c>
      <c s="29" t="s">
        <v>35</v>
      </c>
      <c s="29" t="s">
        <v>236</v>
      </c>
      <c s="25" t="s">
        <v>47</v>
      </c>
      <c s="30" t="s">
        <v>237</v>
      </c>
      <c s="31" t="s">
        <v>219</v>
      </c>
      <c s="32">
        <v>23.14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76.5">
      <c r="A27" s="34" t="s">
        <v>50</v>
      </c>
      <c r="E27" s="35" t="s">
        <v>660</v>
      </c>
    </row>
    <row r="28" spans="1:5" ht="114.75">
      <c r="A28" s="36" t="s">
        <v>52</v>
      </c>
      <c r="E28" s="37" t="s">
        <v>661</v>
      </c>
    </row>
    <row r="29" spans="1:5" ht="63.75">
      <c r="A29" t="s">
        <v>54</v>
      </c>
      <c r="E29" s="35" t="s">
        <v>235</v>
      </c>
    </row>
    <row r="30" spans="1:16" ht="12.75">
      <c r="A30" s="25" t="s">
        <v>45</v>
      </c>
      <c s="29" t="s">
        <v>37</v>
      </c>
      <c s="29" t="s">
        <v>240</v>
      </c>
      <c s="25" t="s">
        <v>47</v>
      </c>
      <c s="30" t="s">
        <v>241</v>
      </c>
      <c s="31" t="s">
        <v>219</v>
      </c>
      <c s="32">
        <v>8.01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63.75">
      <c r="A31" s="34" t="s">
        <v>50</v>
      </c>
      <c r="E31" s="35" t="s">
        <v>662</v>
      </c>
    </row>
    <row r="32" spans="1:5" ht="114.75">
      <c r="A32" s="36" t="s">
        <v>52</v>
      </c>
      <c r="E32" s="37" t="s">
        <v>663</v>
      </c>
    </row>
    <row r="33" spans="1:5" ht="63.75">
      <c r="A33" t="s">
        <v>54</v>
      </c>
      <c r="E33" s="35" t="s">
        <v>235</v>
      </c>
    </row>
    <row r="34" spans="1:16" ht="12.75">
      <c r="A34" s="25" t="s">
        <v>45</v>
      </c>
      <c s="29" t="s">
        <v>66</v>
      </c>
      <c s="29" t="s">
        <v>251</v>
      </c>
      <c s="25" t="s">
        <v>47</v>
      </c>
      <c s="30" t="s">
        <v>252</v>
      </c>
      <c s="31" t="s">
        <v>199</v>
      </c>
      <c s="32">
        <v>44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63.75">
      <c r="A35" s="34" t="s">
        <v>50</v>
      </c>
      <c r="E35" s="35" t="s">
        <v>664</v>
      </c>
    </row>
    <row r="36" spans="1:5" ht="114.75">
      <c r="A36" s="36" t="s">
        <v>52</v>
      </c>
      <c r="E36" s="37" t="s">
        <v>665</v>
      </c>
    </row>
    <row r="37" spans="1:5" ht="25.5">
      <c r="A37" t="s">
        <v>54</v>
      </c>
      <c r="E37" s="35" t="s">
        <v>255</v>
      </c>
    </row>
    <row r="38" spans="1:16" ht="12.75">
      <c r="A38" s="25" t="s">
        <v>45</v>
      </c>
      <c s="29" t="s">
        <v>68</v>
      </c>
      <c s="29" t="s">
        <v>666</v>
      </c>
      <c s="25" t="s">
        <v>47</v>
      </c>
      <c s="30" t="s">
        <v>667</v>
      </c>
      <c s="31" t="s">
        <v>94</v>
      </c>
      <c s="32">
        <v>82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38.25">
      <c r="A39" s="34" t="s">
        <v>50</v>
      </c>
      <c r="E39" s="35" t="s">
        <v>668</v>
      </c>
    </row>
    <row r="40" spans="1:5" ht="89.25">
      <c r="A40" s="36" t="s">
        <v>52</v>
      </c>
      <c r="E40" s="37" t="s">
        <v>669</v>
      </c>
    </row>
    <row r="41" spans="1:5" ht="38.25">
      <c r="A41" t="s">
        <v>54</v>
      </c>
      <c r="E41" s="35" t="s">
        <v>670</v>
      </c>
    </row>
    <row r="42" spans="1:16" ht="12.75">
      <c r="A42" s="25" t="s">
        <v>45</v>
      </c>
      <c s="29" t="s">
        <v>40</v>
      </c>
      <c s="29" t="s">
        <v>275</v>
      </c>
      <c s="25" t="s">
        <v>47</v>
      </c>
      <c s="30" t="s">
        <v>276</v>
      </c>
      <c s="31" t="s">
        <v>219</v>
      </c>
      <c s="32">
        <v>209.494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51">
      <c r="A43" s="34" t="s">
        <v>50</v>
      </c>
      <c r="E43" s="35" t="s">
        <v>671</v>
      </c>
    </row>
    <row r="44" spans="1:5" ht="409.5">
      <c r="A44" s="36" t="s">
        <v>52</v>
      </c>
      <c r="E44" s="37" t="s">
        <v>672</v>
      </c>
    </row>
    <row r="45" spans="1:5" ht="318.75">
      <c r="A45" t="s">
        <v>54</v>
      </c>
      <c r="E45" s="35" t="s">
        <v>278</v>
      </c>
    </row>
    <row r="46" spans="1:16" ht="12.75">
      <c r="A46" s="25" t="s">
        <v>45</v>
      </c>
      <c s="29" t="s">
        <v>42</v>
      </c>
      <c s="29" t="s">
        <v>284</v>
      </c>
      <c s="25" t="s">
        <v>47</v>
      </c>
      <c s="30" t="s">
        <v>285</v>
      </c>
      <c s="31" t="s">
        <v>219</v>
      </c>
      <c s="32">
        <v>180.074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02">
      <c r="A47" s="34" t="s">
        <v>50</v>
      </c>
      <c r="E47" s="35" t="s">
        <v>673</v>
      </c>
    </row>
    <row r="48" spans="1:5" ht="165.75">
      <c r="A48" s="36" t="s">
        <v>52</v>
      </c>
      <c r="E48" s="37" t="s">
        <v>674</v>
      </c>
    </row>
    <row r="49" spans="1:5" ht="229.5">
      <c r="A49" t="s">
        <v>54</v>
      </c>
      <c r="E49" s="35" t="s">
        <v>287</v>
      </c>
    </row>
    <row r="50" spans="1:18" ht="12.75" customHeight="1">
      <c r="A50" s="6" t="s">
        <v>43</v>
      </c>
      <c s="6"/>
      <c s="40" t="s">
        <v>23</v>
      </c>
      <c s="6"/>
      <c s="27" t="s">
        <v>297</v>
      </c>
      <c s="6"/>
      <c s="6"/>
      <c s="6"/>
      <c s="41">
        <f>0+Q50</f>
      </c>
      <c r="O50">
        <f>0+R50</f>
      </c>
      <c r="Q50">
        <f>0+I51</f>
      </c>
      <c>
        <f>0+O51</f>
      </c>
    </row>
    <row r="51" spans="1:16" ht="12.75">
      <c r="A51" s="25" t="s">
        <v>45</v>
      </c>
      <c s="29" t="s">
        <v>79</v>
      </c>
      <c s="29" t="s">
        <v>302</v>
      </c>
      <c s="25" t="s">
        <v>47</v>
      </c>
      <c s="30" t="s">
        <v>303</v>
      </c>
      <c s="31" t="s">
        <v>199</v>
      </c>
      <c s="32">
        <v>36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63.75">
      <c r="A52" s="34" t="s">
        <v>50</v>
      </c>
      <c r="E52" s="35" t="s">
        <v>675</v>
      </c>
    </row>
    <row r="53" spans="1:5" ht="114.75">
      <c r="A53" s="36" t="s">
        <v>52</v>
      </c>
      <c r="E53" s="37" t="s">
        <v>676</v>
      </c>
    </row>
    <row r="54" spans="1:5" ht="165.75">
      <c r="A54" t="s">
        <v>54</v>
      </c>
      <c r="E54" s="35" t="s">
        <v>306</v>
      </c>
    </row>
    <row r="55" spans="1:18" ht="12.75" customHeight="1">
      <c r="A55" s="6" t="s">
        <v>43</v>
      </c>
      <c s="6"/>
      <c s="40" t="s">
        <v>33</v>
      </c>
      <c s="6"/>
      <c s="27" t="s">
        <v>329</v>
      </c>
      <c s="6"/>
      <c s="6"/>
      <c s="6"/>
      <c s="41">
        <f>0+Q55</f>
      </c>
      <c r="O55">
        <f>0+R55</f>
      </c>
      <c r="Q55">
        <f>0+I56+I60+I64+I68+I72+I76+I80+I84</f>
      </c>
      <c>
        <f>0+O56+O60+O64+O68+O72+O76+O80+O84</f>
      </c>
    </row>
    <row r="56" spans="1:16" ht="12.75">
      <c r="A56" s="25" t="s">
        <v>45</v>
      </c>
      <c s="29" t="s">
        <v>83</v>
      </c>
      <c s="29" t="s">
        <v>330</v>
      </c>
      <c s="25" t="s">
        <v>47</v>
      </c>
      <c s="30" t="s">
        <v>331</v>
      </c>
      <c s="31" t="s">
        <v>219</v>
      </c>
      <c s="32">
        <v>3.313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63.75">
      <c r="A57" s="34" t="s">
        <v>50</v>
      </c>
      <c r="E57" s="35" t="s">
        <v>677</v>
      </c>
    </row>
    <row r="58" spans="1:5" ht="114.75">
      <c r="A58" s="36" t="s">
        <v>52</v>
      </c>
      <c r="E58" s="37" t="s">
        <v>678</v>
      </c>
    </row>
    <row r="59" spans="1:5" ht="369.75">
      <c r="A59" t="s">
        <v>54</v>
      </c>
      <c r="E59" s="35" t="s">
        <v>333</v>
      </c>
    </row>
    <row r="60" spans="1:16" ht="12.75">
      <c r="A60" s="25" t="s">
        <v>45</v>
      </c>
      <c s="29" t="s">
        <v>87</v>
      </c>
      <c s="29" t="s">
        <v>587</v>
      </c>
      <c s="25" t="s">
        <v>47</v>
      </c>
      <c s="30" t="s">
        <v>588</v>
      </c>
      <c s="31" t="s">
        <v>219</v>
      </c>
      <c s="32">
        <v>2.07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51">
      <c r="A61" s="34" t="s">
        <v>50</v>
      </c>
      <c r="E61" s="35" t="s">
        <v>671</v>
      </c>
    </row>
    <row r="62" spans="1:5" ht="216.75">
      <c r="A62" s="36" t="s">
        <v>52</v>
      </c>
      <c r="E62" s="37" t="s">
        <v>679</v>
      </c>
    </row>
    <row r="63" spans="1:5" ht="369.75">
      <c r="A63" t="s">
        <v>54</v>
      </c>
      <c r="E63" s="35" t="s">
        <v>333</v>
      </c>
    </row>
    <row r="64" spans="1:16" ht="12.75">
      <c r="A64" s="25" t="s">
        <v>45</v>
      </c>
      <c s="29" t="s">
        <v>92</v>
      </c>
      <c s="29" t="s">
        <v>334</v>
      </c>
      <c s="25" t="s">
        <v>47</v>
      </c>
      <c s="30" t="s">
        <v>335</v>
      </c>
      <c s="31" t="s">
        <v>219</v>
      </c>
      <c s="32">
        <v>4.922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63.75">
      <c r="A65" s="34" t="s">
        <v>50</v>
      </c>
      <c r="E65" s="35" t="s">
        <v>680</v>
      </c>
    </row>
    <row r="66" spans="1:5" ht="114.75">
      <c r="A66" s="36" t="s">
        <v>52</v>
      </c>
      <c r="E66" s="37" t="s">
        <v>681</v>
      </c>
    </row>
    <row r="67" spans="1:5" ht="369.75">
      <c r="A67" t="s">
        <v>54</v>
      </c>
      <c r="E67" s="35" t="s">
        <v>333</v>
      </c>
    </row>
    <row r="68" spans="1:16" ht="12.75">
      <c r="A68" s="25" t="s">
        <v>45</v>
      </c>
      <c s="29" t="s">
        <v>97</v>
      </c>
      <c s="29" t="s">
        <v>337</v>
      </c>
      <c s="25" t="s">
        <v>47</v>
      </c>
      <c s="30" t="s">
        <v>338</v>
      </c>
      <c s="31" t="s">
        <v>219</v>
      </c>
      <c s="32">
        <v>9.835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63.75">
      <c r="A69" s="34" t="s">
        <v>50</v>
      </c>
      <c r="E69" s="35" t="s">
        <v>682</v>
      </c>
    </row>
    <row r="70" spans="1:5" ht="114.75">
      <c r="A70" s="36" t="s">
        <v>52</v>
      </c>
      <c r="E70" s="37" t="s">
        <v>683</v>
      </c>
    </row>
    <row r="71" spans="1:5" ht="38.25">
      <c r="A71" t="s">
        <v>54</v>
      </c>
      <c r="E71" s="35" t="s">
        <v>311</v>
      </c>
    </row>
    <row r="72" spans="1:16" ht="12.75">
      <c r="A72" s="25" t="s">
        <v>45</v>
      </c>
      <c s="29" t="s">
        <v>157</v>
      </c>
      <c s="29" t="s">
        <v>684</v>
      </c>
      <c s="25" t="s">
        <v>47</v>
      </c>
      <c s="30" t="s">
        <v>685</v>
      </c>
      <c s="31" t="s">
        <v>219</v>
      </c>
      <c s="32">
        <v>2.501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63.75">
      <c r="A73" s="34" t="s">
        <v>50</v>
      </c>
      <c r="E73" s="35" t="s">
        <v>686</v>
      </c>
    </row>
    <row r="74" spans="1:5" ht="114.75">
      <c r="A74" s="36" t="s">
        <v>52</v>
      </c>
      <c r="E74" s="37" t="s">
        <v>687</v>
      </c>
    </row>
    <row r="75" spans="1:5" ht="51">
      <c r="A75" t="s">
        <v>54</v>
      </c>
      <c r="E75" s="35" t="s">
        <v>688</v>
      </c>
    </row>
    <row r="76" spans="1:16" ht="12.75">
      <c r="A76" s="25" t="s">
        <v>45</v>
      </c>
      <c s="29" t="s">
        <v>161</v>
      </c>
      <c s="29" t="s">
        <v>345</v>
      </c>
      <c s="25" t="s">
        <v>47</v>
      </c>
      <c s="30" t="s">
        <v>346</v>
      </c>
      <c s="31" t="s">
        <v>219</v>
      </c>
      <c s="32">
        <v>3.253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51">
      <c r="A77" s="34" t="s">
        <v>50</v>
      </c>
      <c r="E77" s="35" t="s">
        <v>671</v>
      </c>
    </row>
    <row r="78" spans="1:5" ht="216.75">
      <c r="A78" s="36" t="s">
        <v>52</v>
      </c>
      <c r="E78" s="37" t="s">
        <v>689</v>
      </c>
    </row>
    <row r="79" spans="1:5" ht="102">
      <c r="A79" t="s">
        <v>54</v>
      </c>
      <c r="E79" s="35" t="s">
        <v>348</v>
      </c>
    </row>
    <row r="80" spans="1:16" ht="12.75">
      <c r="A80" s="25" t="s">
        <v>45</v>
      </c>
      <c s="29" t="s">
        <v>166</v>
      </c>
      <c s="29" t="s">
        <v>350</v>
      </c>
      <c s="25" t="s">
        <v>47</v>
      </c>
      <c s="30" t="s">
        <v>351</v>
      </c>
      <c s="31" t="s">
        <v>219</v>
      </c>
      <c s="32">
        <v>4.698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63.75">
      <c r="A81" s="34" t="s">
        <v>50</v>
      </c>
      <c r="E81" s="35" t="s">
        <v>690</v>
      </c>
    </row>
    <row r="82" spans="1:5" ht="114.75">
      <c r="A82" s="36" t="s">
        <v>52</v>
      </c>
      <c r="E82" s="37" t="s">
        <v>691</v>
      </c>
    </row>
    <row r="83" spans="1:5" ht="357">
      <c r="A83" t="s">
        <v>54</v>
      </c>
      <c r="E83" s="35" t="s">
        <v>353</v>
      </c>
    </row>
    <row r="84" spans="1:16" ht="12.75">
      <c r="A84" s="25" t="s">
        <v>45</v>
      </c>
      <c s="29" t="s">
        <v>169</v>
      </c>
      <c s="29" t="s">
        <v>692</v>
      </c>
      <c s="25" t="s">
        <v>47</v>
      </c>
      <c s="30" t="s">
        <v>693</v>
      </c>
      <c s="31" t="s">
        <v>219</v>
      </c>
      <c s="32">
        <v>1.988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63.75">
      <c r="A85" s="34" t="s">
        <v>50</v>
      </c>
      <c r="E85" s="35" t="s">
        <v>694</v>
      </c>
    </row>
    <row r="86" spans="1:5" ht="127.5">
      <c r="A86" s="36" t="s">
        <v>52</v>
      </c>
      <c r="E86" s="37" t="s">
        <v>695</v>
      </c>
    </row>
    <row r="87" spans="1:5" ht="357">
      <c r="A87" t="s">
        <v>54</v>
      </c>
      <c r="E87" s="35" t="s">
        <v>353</v>
      </c>
    </row>
    <row r="88" spans="1:18" ht="12.75" customHeight="1">
      <c r="A88" s="6" t="s">
        <v>43</v>
      </c>
      <c s="6"/>
      <c s="40" t="s">
        <v>35</v>
      </c>
      <c s="6"/>
      <c s="27" t="s">
        <v>354</v>
      </c>
      <c s="6"/>
      <c s="6"/>
      <c s="6"/>
      <c s="41">
        <f>0+Q88</f>
      </c>
      <c r="O88">
        <f>0+R88</f>
      </c>
      <c r="Q88">
        <f>0+I89</f>
      </c>
      <c>
        <f>0+O89</f>
      </c>
    </row>
    <row r="89" spans="1:16" ht="12.75">
      <c r="A89" s="25" t="s">
        <v>45</v>
      </c>
      <c s="29" t="s">
        <v>173</v>
      </c>
      <c s="29" t="s">
        <v>696</v>
      </c>
      <c s="25" t="s">
        <v>47</v>
      </c>
      <c s="30" t="s">
        <v>697</v>
      </c>
      <c s="31" t="s">
        <v>262</v>
      </c>
      <c s="32">
        <v>65.5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76.5">
      <c r="A90" s="34" t="s">
        <v>50</v>
      </c>
      <c r="E90" s="35" t="s">
        <v>698</v>
      </c>
    </row>
    <row r="91" spans="1:5" ht="114.75">
      <c r="A91" s="36" t="s">
        <v>52</v>
      </c>
      <c r="E91" s="37" t="s">
        <v>699</v>
      </c>
    </row>
    <row r="92" spans="1:5" ht="51">
      <c r="A92" t="s">
        <v>54</v>
      </c>
      <c r="E92" s="35" t="s">
        <v>700</v>
      </c>
    </row>
    <row r="93" spans="1:18" ht="12.75" customHeight="1">
      <c r="A93" s="6" t="s">
        <v>43</v>
      </c>
      <c s="6"/>
      <c s="40" t="s">
        <v>37</v>
      </c>
      <c s="6"/>
      <c s="27" t="s">
        <v>701</v>
      </c>
      <c s="6"/>
      <c s="6"/>
      <c s="6"/>
      <c s="41">
        <f>0+Q93</f>
      </c>
      <c r="O93">
        <f>0+R93</f>
      </c>
      <c r="Q93">
        <f>0+I94</f>
      </c>
      <c>
        <f>0+O94</f>
      </c>
    </row>
    <row r="94" spans="1:16" ht="12.75">
      <c r="A94" s="25" t="s">
        <v>45</v>
      </c>
      <c s="29" t="s">
        <v>177</v>
      </c>
      <c s="29" t="s">
        <v>702</v>
      </c>
      <c s="25" t="s">
        <v>47</v>
      </c>
      <c s="30" t="s">
        <v>703</v>
      </c>
      <c s="31" t="s">
        <v>262</v>
      </c>
      <c s="32">
        <v>2.6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704</v>
      </c>
    </row>
    <row r="96" spans="1:5" ht="38.25">
      <c r="A96" s="36" t="s">
        <v>52</v>
      </c>
      <c r="E96" s="37" t="s">
        <v>705</v>
      </c>
    </row>
    <row r="97" spans="1:5" ht="89.25">
      <c r="A97" t="s">
        <v>54</v>
      </c>
      <c r="E97" s="35" t="s">
        <v>706</v>
      </c>
    </row>
    <row r="98" spans="1:18" ht="12.75" customHeight="1">
      <c r="A98" s="6" t="s">
        <v>43</v>
      </c>
      <c s="6"/>
      <c s="40" t="s">
        <v>66</v>
      </c>
      <c s="6"/>
      <c s="27" t="s">
        <v>399</v>
      </c>
      <c s="6"/>
      <c s="6"/>
      <c s="6"/>
      <c s="41">
        <f>0+Q98</f>
      </c>
      <c r="O98">
        <f>0+R98</f>
      </c>
      <c r="Q98">
        <f>0+I99</f>
      </c>
      <c>
        <f>0+O99</f>
      </c>
    </row>
    <row r="99" spans="1:16" ht="25.5">
      <c r="A99" s="25" t="s">
        <v>45</v>
      </c>
      <c s="29" t="s">
        <v>180</v>
      </c>
      <c s="29" t="s">
        <v>618</v>
      </c>
      <c s="25" t="s">
        <v>47</v>
      </c>
      <c s="30" t="s">
        <v>619</v>
      </c>
      <c s="31" t="s">
        <v>262</v>
      </c>
      <c s="32">
        <v>219.263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63.75">
      <c r="A100" s="34" t="s">
        <v>50</v>
      </c>
      <c r="E100" s="35" t="s">
        <v>707</v>
      </c>
    </row>
    <row r="101" spans="1:5" ht="165.75">
      <c r="A101" s="36" t="s">
        <v>52</v>
      </c>
      <c r="E101" s="37" t="s">
        <v>708</v>
      </c>
    </row>
    <row r="102" spans="1:5" ht="191.25">
      <c r="A102" t="s">
        <v>54</v>
      </c>
      <c r="E102" s="35" t="s">
        <v>621</v>
      </c>
    </row>
    <row r="103" spans="1:18" ht="12.75" customHeight="1">
      <c r="A103" s="6" t="s">
        <v>43</v>
      </c>
      <c s="6"/>
      <c s="40" t="s">
        <v>68</v>
      </c>
      <c s="6"/>
      <c s="27" t="s">
        <v>406</v>
      </c>
      <c s="6"/>
      <c s="6"/>
      <c s="6"/>
      <c s="41">
        <f>0+Q103</f>
      </c>
      <c r="O103">
        <f>0+R103</f>
      </c>
      <c r="Q103">
        <f>0+I104+I108</f>
      </c>
      <c>
        <f>0+O104+O108</f>
      </c>
    </row>
    <row r="104" spans="1:16" ht="12.75">
      <c r="A104" s="25" t="s">
        <v>45</v>
      </c>
      <c s="29" t="s">
        <v>184</v>
      </c>
      <c s="29" t="s">
        <v>431</v>
      </c>
      <c s="25" t="s">
        <v>47</v>
      </c>
      <c s="30" t="s">
        <v>432</v>
      </c>
      <c s="31" t="s">
        <v>110</v>
      </c>
      <c s="32">
        <v>2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25.5">
      <c r="A105" s="34" t="s">
        <v>50</v>
      </c>
      <c r="E105" s="35" t="s">
        <v>709</v>
      </c>
    </row>
    <row r="106" spans="1:5" ht="89.25">
      <c r="A106" s="36" t="s">
        <v>52</v>
      </c>
      <c r="E106" s="37" t="s">
        <v>710</v>
      </c>
    </row>
    <row r="107" spans="1:5" ht="12.75">
      <c r="A107" t="s">
        <v>54</v>
      </c>
      <c r="E107" s="35" t="s">
        <v>425</v>
      </c>
    </row>
    <row r="108" spans="1:16" ht="12.75">
      <c r="A108" s="25" t="s">
        <v>45</v>
      </c>
      <c s="29" t="s">
        <v>189</v>
      </c>
      <c s="29" t="s">
        <v>711</v>
      </c>
      <c s="25" t="s">
        <v>47</v>
      </c>
      <c s="30" t="s">
        <v>712</v>
      </c>
      <c s="31" t="s">
        <v>219</v>
      </c>
      <c s="32">
        <v>11.361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63.75">
      <c r="A109" s="34" t="s">
        <v>50</v>
      </c>
      <c r="E109" s="35" t="s">
        <v>713</v>
      </c>
    </row>
    <row r="110" spans="1:5" ht="114.75">
      <c r="A110" s="36" t="s">
        <v>52</v>
      </c>
      <c r="E110" s="37" t="s">
        <v>714</v>
      </c>
    </row>
    <row r="111" spans="1:5" ht="369.75">
      <c r="A111" t="s">
        <v>54</v>
      </c>
      <c r="E111" s="35" t="s">
        <v>333</v>
      </c>
    </row>
    <row r="112" spans="1:18" ht="12.75" customHeight="1">
      <c r="A112" s="6" t="s">
        <v>43</v>
      </c>
      <c s="6"/>
      <c s="40" t="s">
        <v>40</v>
      </c>
      <c s="6"/>
      <c s="27" t="s">
        <v>107</v>
      </c>
      <c s="6"/>
      <c s="6"/>
      <c s="6"/>
      <c s="41">
        <f>0+Q112</f>
      </c>
      <c r="O112">
        <f>0+R112</f>
      </c>
      <c r="Q112">
        <f>0+I113+I117+I121+I125+I129+I133</f>
      </c>
      <c>
        <f>0+O113+O117+O121+O125+O129+O133</f>
      </c>
    </row>
    <row r="113" spans="1:16" ht="12.75">
      <c r="A113" s="25" t="s">
        <v>45</v>
      </c>
      <c s="29" t="s">
        <v>192</v>
      </c>
      <c s="29" t="s">
        <v>507</v>
      </c>
      <c s="25" t="s">
        <v>47</v>
      </c>
      <c s="30" t="s">
        <v>508</v>
      </c>
      <c s="31" t="s">
        <v>110</v>
      </c>
      <c s="32">
        <v>2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47</v>
      </c>
    </row>
    <row r="115" spans="1:5" ht="165.75">
      <c r="A115" s="36" t="s">
        <v>52</v>
      </c>
      <c r="E115" s="37" t="s">
        <v>715</v>
      </c>
    </row>
    <row r="116" spans="1:5" ht="409.5">
      <c r="A116" t="s">
        <v>54</v>
      </c>
      <c r="E116" s="35" t="s">
        <v>510</v>
      </c>
    </row>
    <row r="117" spans="1:16" ht="12.75">
      <c r="A117" s="25" t="s">
        <v>45</v>
      </c>
      <c s="29" t="s">
        <v>196</v>
      </c>
      <c s="29" t="s">
        <v>716</v>
      </c>
      <c s="25" t="s">
        <v>47</v>
      </c>
      <c s="30" t="s">
        <v>717</v>
      </c>
      <c s="31" t="s">
        <v>199</v>
      </c>
      <c s="32">
        <v>42.5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51">
      <c r="A118" s="34" t="s">
        <v>50</v>
      </c>
      <c r="E118" s="35" t="s">
        <v>671</v>
      </c>
    </row>
    <row r="119" spans="1:5" ht="204">
      <c r="A119" s="36" t="s">
        <v>52</v>
      </c>
      <c r="E119" s="37" t="s">
        <v>718</v>
      </c>
    </row>
    <row r="120" spans="1:5" ht="63.75">
      <c r="A120" t="s">
        <v>54</v>
      </c>
      <c r="E120" s="35" t="s">
        <v>641</v>
      </c>
    </row>
    <row r="121" spans="1:16" ht="12.75">
      <c r="A121" s="25" t="s">
        <v>45</v>
      </c>
      <c s="29" t="s">
        <v>201</v>
      </c>
      <c s="29" t="s">
        <v>512</v>
      </c>
      <c s="25" t="s">
        <v>47</v>
      </c>
      <c s="30" t="s">
        <v>513</v>
      </c>
      <c s="31" t="s">
        <v>199</v>
      </c>
      <c s="32">
        <v>44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63.75">
      <c r="A122" s="34" t="s">
        <v>50</v>
      </c>
      <c r="E122" s="35" t="s">
        <v>664</v>
      </c>
    </row>
    <row r="123" spans="1:5" ht="114.75">
      <c r="A123" s="36" t="s">
        <v>52</v>
      </c>
      <c r="E123" s="37" t="s">
        <v>719</v>
      </c>
    </row>
    <row r="124" spans="1:5" ht="38.25">
      <c r="A124" t="s">
        <v>54</v>
      </c>
      <c r="E124" s="35" t="s">
        <v>514</v>
      </c>
    </row>
    <row r="125" spans="1:16" ht="12.75">
      <c r="A125" s="25" t="s">
        <v>45</v>
      </c>
      <c s="29" t="s">
        <v>204</v>
      </c>
      <c s="29" t="s">
        <v>720</v>
      </c>
      <c s="25" t="s">
        <v>47</v>
      </c>
      <c s="30" t="s">
        <v>721</v>
      </c>
      <c s="31" t="s">
        <v>262</v>
      </c>
      <c s="32">
        <v>3.9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704</v>
      </c>
    </row>
    <row r="127" spans="1:5" ht="38.25">
      <c r="A127" s="36" t="s">
        <v>52</v>
      </c>
      <c r="E127" s="37" t="s">
        <v>722</v>
      </c>
    </row>
    <row r="128" spans="1:5" ht="25.5">
      <c r="A128" t="s">
        <v>54</v>
      </c>
      <c r="E128" s="35" t="s">
        <v>723</v>
      </c>
    </row>
    <row r="129" spans="1:16" ht="12.75">
      <c r="A129" s="25" t="s">
        <v>45</v>
      </c>
      <c s="29" t="s">
        <v>210</v>
      </c>
      <c s="29" t="s">
        <v>724</v>
      </c>
      <c s="25" t="s">
        <v>47</v>
      </c>
      <c s="30" t="s">
        <v>725</v>
      </c>
      <c s="31" t="s">
        <v>219</v>
      </c>
      <c s="32">
        <v>10.8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51">
      <c r="A130" s="34" t="s">
        <v>50</v>
      </c>
      <c r="E130" s="35" t="s">
        <v>671</v>
      </c>
    </row>
    <row r="131" spans="1:5" ht="204">
      <c r="A131" s="36" t="s">
        <v>52</v>
      </c>
      <c r="E131" s="37" t="s">
        <v>726</v>
      </c>
    </row>
    <row r="132" spans="1:5" ht="102">
      <c r="A132" t="s">
        <v>54</v>
      </c>
      <c r="E132" s="35" t="s">
        <v>645</v>
      </c>
    </row>
    <row r="133" spans="1:16" ht="12.75">
      <c r="A133" s="25" t="s">
        <v>45</v>
      </c>
      <c s="29" t="s">
        <v>340</v>
      </c>
      <c s="29" t="s">
        <v>646</v>
      </c>
      <c s="25" t="s">
        <v>47</v>
      </c>
      <c s="30" t="s">
        <v>647</v>
      </c>
      <c s="31" t="s">
        <v>199</v>
      </c>
      <c s="32">
        <v>31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51">
      <c r="A134" s="34" t="s">
        <v>50</v>
      </c>
      <c r="E134" s="35" t="s">
        <v>671</v>
      </c>
    </row>
    <row r="135" spans="1:5" ht="165.75">
      <c r="A135" s="36" t="s">
        <v>52</v>
      </c>
      <c r="E135" s="37" t="s">
        <v>727</v>
      </c>
    </row>
    <row r="136" spans="1:5" ht="114.75">
      <c r="A136" t="s">
        <v>54</v>
      </c>
      <c r="E136" s="35" t="s">
        <v>649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728</v>
      </c>
      <c s="38">
        <f>0+I8+I13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728</v>
      </c>
      <c s="6"/>
      <c s="18" t="s">
        <v>729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730</v>
      </c>
      <c s="25" t="s">
        <v>385</v>
      </c>
      <c s="30" t="s">
        <v>731</v>
      </c>
      <c s="31" t="s">
        <v>219</v>
      </c>
      <c s="32">
        <v>27.4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76.5">
      <c r="A11" s="36" t="s">
        <v>52</v>
      </c>
      <c r="E11" s="37" t="s">
        <v>732</v>
      </c>
    </row>
    <row r="12" spans="1:5" ht="25.5">
      <c r="A12" t="s">
        <v>54</v>
      </c>
      <c r="E12" s="35" t="s">
        <v>733</v>
      </c>
    </row>
    <row r="13" spans="1:18" ht="12.75" customHeight="1">
      <c r="A13" s="6" t="s">
        <v>43</v>
      </c>
      <c s="6"/>
      <c s="40" t="s">
        <v>29</v>
      </c>
      <c s="6"/>
      <c s="27" t="s">
        <v>231</v>
      </c>
      <c s="6"/>
      <c s="6"/>
      <c s="6"/>
      <c s="41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45</v>
      </c>
      <c s="29" t="s">
        <v>23</v>
      </c>
      <c s="29" t="s">
        <v>734</v>
      </c>
      <c s="25" t="s">
        <v>47</v>
      </c>
      <c s="30" t="s">
        <v>735</v>
      </c>
      <c s="31" t="s">
        <v>262</v>
      </c>
      <c s="32">
        <v>392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25.5">
      <c r="A16" s="36" t="s">
        <v>52</v>
      </c>
      <c r="E16" s="37" t="s">
        <v>736</v>
      </c>
    </row>
    <row r="17" spans="1:5" ht="38.25">
      <c r="A17" t="s">
        <v>54</v>
      </c>
      <c r="E17" s="35" t="s">
        <v>737</v>
      </c>
    </row>
    <row r="18" spans="1:16" ht="12.75">
      <c r="A18" s="25" t="s">
        <v>45</v>
      </c>
      <c s="29" t="s">
        <v>22</v>
      </c>
      <c s="29" t="s">
        <v>738</v>
      </c>
      <c s="25" t="s">
        <v>47</v>
      </c>
      <c s="30" t="s">
        <v>739</v>
      </c>
      <c s="31" t="s">
        <v>262</v>
      </c>
      <c s="32">
        <v>312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740</v>
      </c>
    </row>
    <row r="20" spans="1:5" ht="76.5">
      <c r="A20" s="36" t="s">
        <v>52</v>
      </c>
      <c r="E20" s="37" t="s">
        <v>741</v>
      </c>
    </row>
    <row r="21" spans="1:5" ht="25.5">
      <c r="A21" t="s">
        <v>54</v>
      </c>
      <c r="E21" s="35" t="s">
        <v>742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743</v>
      </c>
      <c s="38">
        <f>0+I8+I13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743</v>
      </c>
      <c s="6"/>
      <c s="18" t="s">
        <v>744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730</v>
      </c>
      <c s="25" t="s">
        <v>385</v>
      </c>
      <c s="30" t="s">
        <v>731</v>
      </c>
      <c s="31" t="s">
        <v>219</v>
      </c>
      <c s="32">
        <v>209.45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745</v>
      </c>
    </row>
    <row r="11" spans="1:5" ht="25.5">
      <c r="A11" s="36" t="s">
        <v>52</v>
      </c>
      <c r="E11" s="37" t="s">
        <v>746</v>
      </c>
    </row>
    <row r="12" spans="1:5" ht="25.5">
      <c r="A12" t="s">
        <v>54</v>
      </c>
      <c r="E12" s="35" t="s">
        <v>733</v>
      </c>
    </row>
    <row r="13" spans="1:18" ht="12.75" customHeight="1">
      <c r="A13" s="6" t="s">
        <v>43</v>
      </c>
      <c s="6"/>
      <c s="40" t="s">
        <v>29</v>
      </c>
      <c s="6"/>
      <c s="27" t="s">
        <v>231</v>
      </c>
      <c s="6"/>
      <c s="6"/>
      <c s="6"/>
      <c s="41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45</v>
      </c>
      <c s="29" t="s">
        <v>23</v>
      </c>
      <c s="29" t="s">
        <v>734</v>
      </c>
      <c s="25" t="s">
        <v>47</v>
      </c>
      <c s="30" t="s">
        <v>735</v>
      </c>
      <c s="31" t="s">
        <v>262</v>
      </c>
      <c s="32">
        <v>1396.333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745</v>
      </c>
    </row>
    <row r="16" spans="1:5" ht="25.5">
      <c r="A16" s="36" t="s">
        <v>52</v>
      </c>
      <c r="E16" s="37" t="s">
        <v>747</v>
      </c>
    </row>
    <row r="17" spans="1:5" ht="38.25">
      <c r="A17" t="s">
        <v>54</v>
      </c>
      <c r="E17" s="35" t="s">
        <v>737</v>
      </c>
    </row>
    <row r="18" spans="1:16" ht="12.75">
      <c r="A18" s="25" t="s">
        <v>45</v>
      </c>
      <c s="29" t="s">
        <v>22</v>
      </c>
      <c s="29" t="s">
        <v>738</v>
      </c>
      <c s="25" t="s">
        <v>47</v>
      </c>
      <c s="30" t="s">
        <v>739</v>
      </c>
      <c s="31" t="s">
        <v>262</v>
      </c>
      <c s="32">
        <v>1396.333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50</v>
      </c>
      <c r="E19" s="35" t="s">
        <v>748</v>
      </c>
    </row>
    <row r="20" spans="1:5" ht="38.25">
      <c r="A20" s="36" t="s">
        <v>52</v>
      </c>
      <c r="E20" s="37" t="s">
        <v>749</v>
      </c>
    </row>
    <row r="21" spans="1:5" ht="25.5">
      <c r="A21" t="s">
        <v>54</v>
      </c>
      <c r="E21" s="35" t="s">
        <v>742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